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ront Cover" sheetId="1" r:id="rId1"/>
    <sheet name="Index" sheetId="10" r:id="rId2"/>
    <sheet name="Key Performance Indicators" sheetId="2" r:id="rId3"/>
    <sheet name="Income Statement" sheetId="3" r:id="rId4"/>
    <sheet name="Bridge btn Managment and Stat. " sheetId="11" r:id="rId5"/>
    <sheet name="Balance Sheet Information" sheetId="4" r:id="rId6"/>
    <sheet name="Asset Quality" sheetId="5" r:id="rId7"/>
    <sheet name="Capital" sheetId="6" r:id="rId8"/>
  </sheets>
  <definedNames>
    <definedName name="_xlnm.Print_Area" localSheetId="2">'Key Performance Indicators'!$A$1:$E$35</definedName>
  </definedNames>
  <calcPr calcId="145621"/>
</workbook>
</file>

<file path=xl/calcChain.xml><?xml version="1.0" encoding="utf-8"?>
<calcChain xmlns="http://schemas.openxmlformats.org/spreadsheetml/2006/main">
  <c r="B66" i="4" l="1"/>
  <c r="C66" i="4"/>
  <c r="B38" i="11" l="1"/>
  <c r="F38" i="11"/>
  <c r="D51" i="5" l="1"/>
  <c r="F28" i="11"/>
  <c r="D25" i="11"/>
  <c r="H25" i="11"/>
  <c r="D32" i="11"/>
  <c r="B39" i="11"/>
  <c r="H32" i="11"/>
  <c r="C58" i="6"/>
  <c r="D49" i="5"/>
  <c r="B28" i="11" l="1"/>
  <c r="B31" i="11"/>
  <c r="G13" i="3" l="1"/>
  <c r="F13" i="3"/>
  <c r="F12" i="3"/>
  <c r="G11" i="3"/>
  <c r="F11" i="3"/>
  <c r="G10" i="3"/>
  <c r="F10" i="3"/>
  <c r="G9" i="3"/>
  <c r="F9" i="3"/>
  <c r="F8" i="3"/>
  <c r="G8" i="3"/>
  <c r="G7" i="3"/>
  <c r="F7" i="3"/>
  <c r="F31" i="11" l="1"/>
  <c r="H35" i="11" l="1"/>
  <c r="D35" i="11"/>
  <c r="C51" i="5" l="1"/>
  <c r="C52" i="5" s="1"/>
  <c r="B51" i="5"/>
  <c r="B52" i="5" s="1"/>
  <c r="G34" i="4"/>
  <c r="G36" i="4" s="1"/>
  <c r="G30" i="4"/>
  <c r="G32" i="4" s="1"/>
  <c r="C34" i="4"/>
  <c r="C36" i="4" s="1"/>
  <c r="C30" i="4"/>
  <c r="C32" i="4" s="1"/>
  <c r="G38" i="4" l="1"/>
  <c r="C38" i="4"/>
  <c r="F41" i="11"/>
  <c r="F30" i="11" s="1"/>
  <c r="F23" i="11"/>
  <c r="G17" i="11"/>
  <c r="G18" i="11"/>
  <c r="G19" i="11"/>
  <c r="G20" i="11"/>
  <c r="G21" i="11"/>
  <c r="G16" i="11"/>
  <c r="C17" i="11"/>
  <c r="C18" i="11"/>
  <c r="C11" i="11"/>
  <c r="C9" i="11"/>
  <c r="H34" i="11" l="1"/>
  <c r="B58" i="6"/>
  <c r="B49" i="6"/>
  <c r="F29" i="11" l="1"/>
  <c r="B41" i="11"/>
  <c r="D34" i="11" s="1"/>
  <c r="B29" i="11" l="1"/>
  <c r="D24" i="11"/>
  <c r="H24" i="11"/>
  <c r="D22" i="11"/>
  <c r="H22" i="11"/>
  <c r="D20" i="11"/>
  <c r="H20" i="11"/>
  <c r="D19" i="11"/>
  <c r="H19" i="11"/>
  <c r="D18" i="11"/>
  <c r="H18" i="11"/>
  <c r="D17" i="11"/>
  <c r="H17" i="11"/>
  <c r="C16" i="11"/>
  <c r="D16" i="11" s="1"/>
  <c r="H16" i="11"/>
  <c r="D13" i="11"/>
  <c r="H13" i="11"/>
  <c r="D11" i="11"/>
  <c r="H11" i="11"/>
  <c r="D9" i="11"/>
  <c r="H9" i="11"/>
  <c r="D8" i="11"/>
  <c r="H8" i="11"/>
  <c r="H10" i="11" l="1"/>
  <c r="D10" i="11"/>
  <c r="D33" i="11" s="1"/>
  <c r="C10" i="11"/>
  <c r="C12" i="11" s="1"/>
  <c r="C14" i="11" s="1"/>
  <c r="C23" i="11" s="1"/>
  <c r="G10" i="11"/>
  <c r="G12" i="11" s="1"/>
  <c r="G14" i="11" s="1"/>
  <c r="G23" i="11" s="1"/>
  <c r="H12" i="11" l="1"/>
  <c r="H14" i="11" s="1"/>
  <c r="H23" i="11" s="1"/>
  <c r="H33" i="11"/>
  <c r="D12" i="11"/>
  <c r="D14" i="11" s="1"/>
  <c r="D23" i="11" s="1"/>
  <c r="C47" i="5" l="1"/>
  <c r="C49" i="5" s="1"/>
  <c r="B47" i="5"/>
  <c r="B49" i="5" s="1"/>
</calcChain>
</file>

<file path=xl/sharedStrings.xml><?xml version="1.0" encoding="utf-8"?>
<sst xmlns="http://schemas.openxmlformats.org/spreadsheetml/2006/main" count="304" uniqueCount="207">
  <si>
    <t>CYBG PLC</t>
  </si>
  <si>
    <t>12 months to</t>
  </si>
  <si>
    <t>Key Performance Indicators</t>
  </si>
  <si>
    <t>Profitability</t>
  </si>
  <si>
    <t>NIM</t>
  </si>
  <si>
    <t>Underlying return on tangible equity (RoTE)</t>
  </si>
  <si>
    <t>Underlying cost to income ratio</t>
  </si>
  <si>
    <t>Underlying return on assets</t>
  </si>
  <si>
    <t>Statutory RoTE</t>
  </si>
  <si>
    <t>Statutory cost to income ratio</t>
  </si>
  <si>
    <t>Statutory return on assets</t>
  </si>
  <si>
    <t>As at:</t>
  </si>
  <si>
    <t>Asset Quality</t>
  </si>
  <si>
    <t>90+ days past due (DPD) to customer loans</t>
  </si>
  <si>
    <t>Gross impaired assets to customer loans</t>
  </si>
  <si>
    <t>Specific provisions to gross impaired assets</t>
  </si>
  <si>
    <t>Total provisions to customer loans</t>
  </si>
  <si>
    <t>Regulatory Capital</t>
  </si>
  <si>
    <t>CET1 ratio</t>
  </si>
  <si>
    <t>Tier 1 ratio</t>
  </si>
  <si>
    <t>Total capital ratio</t>
  </si>
  <si>
    <t>Leverage ratio</t>
  </si>
  <si>
    <t>Funding and Liquidity</t>
  </si>
  <si>
    <t>Loan to deposit ratio (LDR)</t>
  </si>
  <si>
    <t>Liquidity coverage ratio (LCR)</t>
  </si>
  <si>
    <t>Net stable funding ratio (NSFR)</t>
  </si>
  <si>
    <t>Net interest income</t>
  </si>
  <si>
    <t>Non-interest income</t>
  </si>
  <si>
    <t>Total operating income</t>
  </si>
  <si>
    <t xml:space="preserve">Operating &amp; administrative expenses </t>
  </si>
  <si>
    <t>Impairment losses</t>
  </si>
  <si>
    <t>Conduct charges</t>
  </si>
  <si>
    <t>Restructuring expense</t>
  </si>
  <si>
    <t>Separation costs</t>
  </si>
  <si>
    <t>Net gain on capital and debt restructuring</t>
  </si>
  <si>
    <t>Pension increase exchange gain</t>
  </si>
  <si>
    <t>Loss on impairment of intangible assets</t>
  </si>
  <si>
    <t>Statutory profit / (loss) before tax</t>
  </si>
  <si>
    <t>Tax</t>
  </si>
  <si>
    <t>Statutory profit / (loss) attributable to equity holders</t>
  </si>
  <si>
    <t>Consolidated income statement - underlying basis</t>
  </si>
  <si>
    <t>Net interest margin analysis</t>
  </si>
  <si>
    <t>Average balance £m</t>
  </si>
  <si>
    <t>Interest income/ expense £m</t>
  </si>
  <si>
    <t>Average yield/ rate %</t>
  </si>
  <si>
    <t>Interest earning assets:</t>
  </si>
  <si>
    <t>Mortgages</t>
  </si>
  <si>
    <t>SME lending</t>
  </si>
  <si>
    <t>Unsecured personal lending</t>
  </si>
  <si>
    <t>Liquid assets</t>
  </si>
  <si>
    <t>Due from other banks</t>
  </si>
  <si>
    <t>Due from related entities</t>
  </si>
  <si>
    <t>Swap income</t>
  </si>
  <si>
    <t>Total average interest-earning assets</t>
  </si>
  <si>
    <t>Total average non interest-earning assets</t>
  </si>
  <si>
    <t>Interest bearing liabilities</t>
  </si>
  <si>
    <t>Current accounts</t>
  </si>
  <si>
    <t>Savings accounts</t>
  </si>
  <si>
    <t>Term deposits</t>
  </si>
  <si>
    <t>Other wholesale deposits</t>
  </si>
  <si>
    <t>Debt securities in issue</t>
  </si>
  <si>
    <t>Due to other banks</t>
  </si>
  <si>
    <t>Due to related entities</t>
  </si>
  <si>
    <t>Total average equity attributable to ordinary equity holders</t>
  </si>
  <si>
    <t>Net interest margin</t>
  </si>
  <si>
    <t>Customer loans</t>
  </si>
  <si>
    <t xml:space="preserve">   -   Core</t>
  </si>
  <si>
    <t xml:space="preserve">   -   Non-core</t>
  </si>
  <si>
    <t>Total customer loans</t>
  </si>
  <si>
    <t>Customer deposits</t>
  </si>
  <si>
    <t>As at</t>
  </si>
  <si>
    <t>£m</t>
  </si>
  <si>
    <t>Variable rate savings accounts</t>
  </si>
  <si>
    <t>Fixed rate term deposits</t>
  </si>
  <si>
    <t>Total customer deposits</t>
  </si>
  <si>
    <t>Asset quality</t>
  </si>
  <si>
    <t>Provision for credit exposure (£m)</t>
  </si>
  <si>
    <t>Specific provision for doubtful debt</t>
  </si>
  <si>
    <t>Collective provision for doubtful debt</t>
  </si>
  <si>
    <t>Credit risk adjustment on loans at fair value (£m)</t>
  </si>
  <si>
    <t>Individually assessed credit risk adjustments on loans at fair value</t>
  </si>
  <si>
    <t>Collectively assessed credit risk adjustments on loans at fair value</t>
  </si>
  <si>
    <t>Past due impaired assets (£m)</t>
  </si>
  <si>
    <t>90+ Days Past Due (DPD) assets</t>
  </si>
  <si>
    <t>Gross impaired assets</t>
  </si>
  <si>
    <t>90+ DPD plus gross impaired assets to gross loans and acceptances</t>
  </si>
  <si>
    <t>Net write-offs to gross loans and acceptances</t>
  </si>
  <si>
    <t>Total provisions to gross loans and acceptances</t>
  </si>
  <si>
    <t>Impairment provisions on credit exposures (£m)</t>
  </si>
  <si>
    <t>Retail lending</t>
  </si>
  <si>
    <t>Impairment losses on credit exposures</t>
  </si>
  <si>
    <t>SME lending (including lease finance)</t>
  </si>
  <si>
    <t>Of which:</t>
  </si>
  <si>
    <t xml:space="preserve">       Specific</t>
  </si>
  <si>
    <t xml:space="preserve">       Collective</t>
  </si>
  <si>
    <t>CET1 capital</t>
  </si>
  <si>
    <t xml:space="preserve">       Capital instruments</t>
  </si>
  <si>
    <t xml:space="preserve">       Retained earnings and other reserves</t>
  </si>
  <si>
    <t xml:space="preserve">       Prudent valuation adjustment</t>
  </si>
  <si>
    <t xml:space="preserve">       Intangible assets</t>
  </si>
  <si>
    <t xml:space="preserve">       Deferred Tax Asset (DTA) relying on future profitability</t>
  </si>
  <si>
    <t>Tier 1 capital</t>
  </si>
  <si>
    <t xml:space="preserve">       Additional Tier 1 (AT1) capital instruments</t>
  </si>
  <si>
    <t>Total Tier 1 capital</t>
  </si>
  <si>
    <t>Tier 2 capital</t>
  </si>
  <si>
    <t xml:space="preserve">       Subordinated debt</t>
  </si>
  <si>
    <t xml:space="preserve">       Credit risk adjustments</t>
  </si>
  <si>
    <t>Total capital</t>
  </si>
  <si>
    <t>Risk-weighted assets</t>
  </si>
  <si>
    <t xml:space="preserve">       Retail mortgages</t>
  </si>
  <si>
    <t xml:space="preserve">       SME lending</t>
  </si>
  <si>
    <t xml:space="preserve">       Other retail lending</t>
  </si>
  <si>
    <t xml:space="preserve">       Other</t>
  </si>
  <si>
    <t xml:space="preserve">       Credit risk</t>
  </si>
  <si>
    <t xml:space="preserve">       Credit valuation adjustment</t>
  </si>
  <si>
    <t xml:space="preserve">       Operational risk</t>
  </si>
  <si>
    <t xml:space="preserve">       Counterparty risk</t>
  </si>
  <si>
    <t>Total risk-weighted assets</t>
  </si>
  <si>
    <t>Capital ratios</t>
  </si>
  <si>
    <t>Total tier 1 capital for the leverage ratio</t>
  </si>
  <si>
    <t xml:space="preserve">Total CET1 capital </t>
  </si>
  <si>
    <t>AT1 capital</t>
  </si>
  <si>
    <t xml:space="preserve">Total tier 1 </t>
  </si>
  <si>
    <t>Exposures for the leverage ratio</t>
  </si>
  <si>
    <t>Total assets per published financial statements</t>
  </si>
  <si>
    <t>Adjustment for off-balance sheet items</t>
  </si>
  <si>
    <t>Adjustment for derivative financial instruments</t>
  </si>
  <si>
    <t>Adjustment for securities financing transactions</t>
  </si>
  <si>
    <t>Leverage ratio exposure</t>
  </si>
  <si>
    <t xml:space="preserve">Leverage ratio </t>
  </si>
  <si>
    <t>Underlying basic earnings per share (pence)</t>
  </si>
  <si>
    <t>Statutory basic earnings per share (pence)</t>
  </si>
  <si>
    <t>Underlying operating profit before impairments</t>
  </si>
  <si>
    <t>Underlying profit on ordinary activities before tax</t>
  </si>
  <si>
    <t>n/a</t>
  </si>
  <si>
    <t>Asset quality measures (%)</t>
  </si>
  <si>
    <t xml:space="preserve">       Regulatory adjustments and deductions;</t>
  </si>
  <si>
    <t xml:space="preserve">       Other lending</t>
  </si>
  <si>
    <t>Tab</t>
  </si>
  <si>
    <t>Income Statement</t>
  </si>
  <si>
    <t>Balance Sheet</t>
  </si>
  <si>
    <t>Capital</t>
  </si>
  <si>
    <t>Impairment Charges</t>
  </si>
  <si>
    <t>Total Cost of Risk Charge</t>
  </si>
  <si>
    <t>Average Customer Loans</t>
  </si>
  <si>
    <t>Cost of Risk</t>
  </si>
  <si>
    <t>Presentation</t>
  </si>
  <si>
    <t>Statutory basis</t>
  </si>
  <si>
    <t>Differences</t>
  </si>
  <si>
    <t>Loan to Deposit Ratio</t>
  </si>
  <si>
    <t>Gain on disposal of Visa shares</t>
  </si>
  <si>
    <t>Underlying RoTE</t>
  </si>
  <si>
    <t>Net Interest Income (as per the P&amp;L Statement)</t>
  </si>
  <si>
    <t>Net adjustments made for certain items (1)</t>
  </si>
  <si>
    <t>Adjusted Net Interest Income</t>
  </si>
  <si>
    <t>Average Interest Earning Assets</t>
  </si>
  <si>
    <t>Adjusted Average Interest Earning Assets</t>
  </si>
  <si>
    <t>Reported NIM</t>
  </si>
  <si>
    <t xml:space="preserve">1. NIM is defined as net interest income divided by average interest earning assets for a given period (excluding short term repos used for liquidity management purposes, amounts </t>
  </si>
  <si>
    <t>received under the conduct indemnity and not yet utilised and any associated income).</t>
  </si>
  <si>
    <t>NIM Calculation</t>
  </si>
  <si>
    <t>Profit/(Loss) attributable to ordinary equity holders for EPS calculation</t>
  </si>
  <si>
    <t>Total impairment charge to average Customer loans</t>
  </si>
  <si>
    <t>Impairment charges / (credits) on loans held at fair value</t>
  </si>
  <si>
    <t>Bridge between Management and Statutory Profit</t>
  </si>
  <si>
    <t>Total Average Assets (£m)</t>
  </si>
  <si>
    <t>Weighted number of ordinary shares in issue (Basic)</t>
  </si>
  <si>
    <t>Total average interest-bearing liabilities</t>
  </si>
  <si>
    <t>Total average non interest-bearing liabilities</t>
  </si>
  <si>
    <t>Underlying profit after tax</t>
  </si>
  <si>
    <t>Underlying profit after tax attributable to ordinary equity holders</t>
  </si>
  <si>
    <t>Average Net Tangible Equity (£m)</t>
  </si>
  <si>
    <t>16 May 2017</t>
  </si>
  <si>
    <t>6 months to</t>
  </si>
  <si>
    <t>Tangible net asset value (TNAV) per share</t>
  </si>
  <si>
    <t>283.3p</t>
  </si>
  <si>
    <t>317.4p</t>
  </si>
  <si>
    <t>284.1p</t>
  </si>
  <si>
    <t>Large</t>
  </si>
  <si>
    <t>Net gain on debt restructuring</t>
  </si>
  <si>
    <t>Impairment of intangible assets</t>
  </si>
  <si>
    <t>Gain on disposal of VISA share</t>
  </si>
  <si>
    <t>Statutory profit on ordinary activities before tax</t>
  </si>
  <si>
    <t>Tax expense</t>
  </si>
  <si>
    <t>6 months ended 31 March 2017</t>
  </si>
  <si>
    <t>6 months ended 31 March 2016</t>
  </si>
  <si>
    <t xml:space="preserve">       Cash flow hedge reserve</t>
  </si>
  <si>
    <t>Regulatory adjustments and deductions</t>
  </si>
  <si>
    <t>A full copy of the Interim Financial Report can be found at: www.cybg.com/investor-centre/financial-results</t>
  </si>
  <si>
    <t>Impairment charge to average customer loans (cost of risk)</t>
  </si>
  <si>
    <t>Indexed loan-to-value of mortgage portfolio (1)</t>
  </si>
  <si>
    <t>1. LTV of the mortgage portfolio is defined as mortgage portfolio weighted by balance and indexed using the MIAC Acadametrics indices at</t>
  </si>
  <si>
    <t xml:space="preserve">a given date. Prior period comparatives have been restated on the new basis of indexation, which were previously presented using the </t>
  </si>
  <si>
    <t xml:space="preserve">Halifax house price index. </t>
  </si>
  <si>
    <t>Underlying basis</t>
  </si>
  <si>
    <t>Interim Financial Results</t>
  </si>
  <si>
    <t>Note: Page numbers and Notes referred to within this document relate to the Interim Financial Report 2017 unless stated otherwise</t>
  </si>
  <si>
    <t>See Bridge btn Management and Stat. tab for calculation methodology</t>
  </si>
  <si>
    <t>See Balance Sheet Information tab for calculation methodology</t>
  </si>
  <si>
    <t>See Capital tab for calculation methodology</t>
  </si>
  <si>
    <t>Definitions of the underlying and statutory measures listed above can be found in the 2016 Annual Report and Accounts pages 291 -295</t>
  </si>
  <si>
    <t>See note 7.</t>
  </si>
  <si>
    <t>See page 74</t>
  </si>
  <si>
    <t>See mote 7.</t>
  </si>
  <si>
    <t>Mar 17 vs Mar 16 % (1)</t>
  </si>
  <si>
    <t>Mar 17 vs Sep 16 % (1)</t>
  </si>
  <si>
    <t>(1) Variances are based on rounded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</si>
</sst>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[$-F800]dddd\,\ mmmm\ dd\,\ yyyy"/>
    <numFmt numFmtId="165" formatCode="0.0%"/>
    <numFmt numFmtId="166" formatCode="#,##0;\(#,##0\)"/>
    <numFmt numFmtId="167" formatCode="#,##0.0%;\(#,##0.0%\)"/>
    <numFmt numFmtId="168" formatCode="_-* #,##0_-;\-* #,##0_-;_-* &quot;-&quot;??_-;_-@_-"/>
    <numFmt numFmtId="169" formatCode="#,##0.00;\(#,##0.00\)"/>
    <numFmt numFmtId="170" formatCode="_-[$€-2]* #,##0.00_-;\-[$€-2]* #,##0.00_-;_-[$€-2]* &quot;-&quot;??_-"/>
    <numFmt numFmtId="171" formatCode="#,##0.0;\(#,##0.0\)"/>
    <numFmt numFmtId="172" formatCode="#,##0.00%;\(#,##0.00%\)"/>
    <numFmt numFmtId="173" formatCode="#,##0%;\(#,##0%\)"/>
    <numFmt numFmtId="17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sz val="7"/>
      <name val="Arial Black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name val="Arial"/>
      <family val="2"/>
    </font>
    <font>
      <b/>
      <sz val="14"/>
      <color indexed="8"/>
      <name val="Houschka Alt Pro Light"/>
      <family val="3"/>
    </font>
    <font>
      <sz val="11"/>
      <color theme="1"/>
      <name val="Houschka Alt Pro Light"/>
      <family val="3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vertAlign val="superscript"/>
      <sz val="11"/>
      <color rgb="FFFF000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sz val="11"/>
      <name val="Houschka Alt Pro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1">
      <alignment horizontal="center"/>
    </xf>
    <xf numFmtId="0" fontId="5" fillId="0" borderId="1"/>
    <xf numFmtId="0" fontId="5" fillId="0" borderId="0"/>
    <xf numFmtId="0" fontId="6" fillId="0" borderId="0"/>
    <xf numFmtId="0" fontId="7" fillId="0" borderId="0">
      <alignment vertical="top"/>
      <protection locked="0"/>
    </xf>
    <xf numFmtId="0" fontId="6" fillId="0" borderId="1"/>
    <xf numFmtId="0" fontId="5" fillId="2" borderId="4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1" fillId="0" borderId="0"/>
  </cellStyleXfs>
  <cellXfs count="226">
    <xf numFmtId="0" fontId="0" fillId="0" borderId="0" xfId="0"/>
    <xf numFmtId="0" fontId="8" fillId="0" borderId="0" xfId="9" quotePrefix="1" applyFont="1" applyAlignment="1">
      <alignment vertical="top"/>
      <protection locked="0"/>
    </xf>
    <xf numFmtId="0" fontId="11" fillId="0" borderId="0" xfId="0" applyFont="1"/>
    <xf numFmtId="0" fontId="9" fillId="0" borderId="0" xfId="5" applyFont="1" applyFill="1" applyBorder="1" applyAlignment="1"/>
    <xf numFmtId="0" fontId="12" fillId="0" borderId="1" xfId="6" applyFont="1" applyBorder="1" applyAlignment="1"/>
    <xf numFmtId="164" fontId="10" fillId="0" borderId="1" xfId="0" applyNumberFormat="1" applyFont="1" applyBorder="1" applyAlignment="1">
      <alignment horizontal="center"/>
    </xf>
    <xf numFmtId="0" fontId="12" fillId="0" borderId="0" xfId="6" applyFont="1" applyBorder="1" applyAlignment="1"/>
    <xf numFmtId="0" fontId="9" fillId="0" borderId="0" xfId="7" applyFont="1" applyBorder="1" applyAlignment="1"/>
    <xf numFmtId="0" fontId="9" fillId="0" borderId="0" xfId="8" applyFont="1" applyBorder="1" applyAlignment="1"/>
    <xf numFmtId="0" fontId="9" fillId="0" borderId="1" xfId="8" applyFont="1" applyBorder="1" applyAlignment="1"/>
    <xf numFmtId="0" fontId="9" fillId="0" borderId="2" xfId="6" applyFont="1" applyBorder="1" applyAlignment="1">
      <alignment horizontal="left"/>
    </xf>
    <xf numFmtId="0" fontId="12" fillId="0" borderId="0" xfId="7" applyFont="1" applyBorder="1" applyAlignment="1"/>
    <xf numFmtId="0" fontId="9" fillId="0" borderId="0" xfId="8" applyFont="1" applyAlignment="1"/>
    <xf numFmtId="0" fontId="12" fillId="0" borderId="0" xfId="7" applyFont="1" applyFill="1" applyAlignment="1"/>
    <xf numFmtId="0" fontId="13" fillId="0" borderId="0" xfId="9" applyFont="1">
      <alignment vertical="top"/>
      <protection locked="0"/>
    </xf>
    <xf numFmtId="0" fontId="10" fillId="0" borderId="0" xfId="0" applyFont="1" applyAlignment="1"/>
    <xf numFmtId="0" fontId="10" fillId="0" borderId="0" xfId="0" applyFont="1"/>
    <xf numFmtId="0" fontId="9" fillId="0" borderId="3" xfId="8" applyFont="1" applyBorder="1" applyAlignment="1"/>
    <xf numFmtId="0" fontId="12" fillId="0" borderId="3" xfId="7" applyFont="1" applyBorder="1" applyAlignment="1"/>
    <xf numFmtId="0" fontId="9" fillId="0" borderId="1" xfId="10" applyFont="1" applyBorder="1" applyAlignment="1"/>
    <xf numFmtId="0" fontId="12" fillId="0" borderId="3" xfId="7" applyFont="1" applyFill="1" applyBorder="1" applyAlignment="1"/>
    <xf numFmtId="0" fontId="9" fillId="0" borderId="1" xfId="10" applyFont="1" applyFill="1" applyBorder="1" applyAlignment="1"/>
    <xf numFmtId="164" fontId="10" fillId="0" borderId="0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5" fillId="0" borderId="0" xfId="0" applyFont="1"/>
    <xf numFmtId="164" fontId="15" fillId="0" borderId="0" xfId="0" applyNumberFormat="1" applyFont="1" applyBorder="1" applyAlignment="1">
      <alignment horizontal="center"/>
    </xf>
    <xf numFmtId="0" fontId="12" fillId="0" borderId="0" xfId="10" applyFont="1" applyBorder="1" applyAlignment="1"/>
    <xf numFmtId="0" fontId="12" fillId="0" borderId="2" xfId="10" applyFont="1" applyBorder="1" applyAlignment="1"/>
    <xf numFmtId="0" fontId="11" fillId="0" borderId="0" xfId="0" applyFont="1" applyFill="1"/>
    <xf numFmtId="0" fontId="10" fillId="0" borderId="2" xfId="0" applyFont="1" applyBorder="1"/>
    <xf numFmtId="0" fontId="18" fillId="0" borderId="0" xfId="2" applyFont="1"/>
    <xf numFmtId="0" fontId="0" fillId="3" borderId="0" xfId="0" applyFill="1"/>
    <xf numFmtId="0" fontId="20" fillId="3" borderId="0" xfId="0" applyFont="1" applyFill="1"/>
    <xf numFmtId="10" fontId="12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0" fontId="11" fillId="0" borderId="0" xfId="0" applyFont="1" applyBorder="1"/>
    <xf numFmtId="165" fontId="12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right"/>
    </xf>
    <xf numFmtId="0" fontId="23" fillId="0" borderId="0" xfId="0" applyFont="1"/>
    <xf numFmtId="0" fontId="9" fillId="0" borderId="0" xfId="0" applyFont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0" fontId="24" fillId="0" borderId="0" xfId="0" applyFont="1"/>
    <xf numFmtId="166" fontId="9" fillId="0" borderId="0" xfId="0" applyNumberFormat="1" applyFont="1"/>
    <xf numFmtId="0" fontId="26" fillId="0" borderId="0" xfId="0" applyFont="1"/>
    <xf numFmtId="166" fontId="9" fillId="0" borderId="2" xfId="0" applyNumberFormat="1" applyFont="1" applyBorder="1"/>
    <xf numFmtId="168" fontId="9" fillId="0" borderId="0" xfId="12" applyNumberFormat="1" applyFont="1"/>
    <xf numFmtId="2" fontId="9" fillId="0" borderId="0" xfId="0" applyNumberFormat="1" applyFont="1"/>
    <xf numFmtId="0" fontId="9" fillId="0" borderId="0" xfId="0" applyFont="1"/>
    <xf numFmtId="168" fontId="9" fillId="0" borderId="0" xfId="12" applyNumberFormat="1" applyFont="1" applyBorder="1"/>
    <xf numFmtId="168" fontId="9" fillId="0" borderId="2" xfId="12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168" fontId="9" fillId="0" borderId="1" xfId="12" applyNumberFormat="1" applyFont="1" applyBorder="1"/>
    <xf numFmtId="168" fontId="9" fillId="0" borderId="1" xfId="12" applyNumberFormat="1" applyFont="1" applyBorder="1" applyAlignment="1">
      <alignment horizontal="right"/>
    </xf>
    <xf numFmtId="168" fontId="9" fillId="0" borderId="2" xfId="12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8" fontId="9" fillId="0" borderId="0" xfId="12" applyNumberFormat="1" applyFont="1" applyFill="1" applyBorder="1"/>
    <xf numFmtId="169" fontId="9" fillId="0" borderId="0" xfId="0" applyNumberFormat="1" applyFont="1"/>
    <xf numFmtId="168" fontId="9" fillId="0" borderId="2" xfId="12" applyNumberFormat="1" applyFont="1" applyFill="1" applyBorder="1"/>
    <xf numFmtId="169" fontId="9" fillId="0" borderId="2" xfId="0" applyNumberFormat="1" applyFont="1" applyBorder="1"/>
    <xf numFmtId="10" fontId="9" fillId="0" borderId="2" xfId="0" applyNumberFormat="1" applyFont="1" applyBorder="1"/>
    <xf numFmtId="167" fontId="26" fillId="0" borderId="0" xfId="0" applyNumberFormat="1" applyFont="1" applyBorder="1"/>
    <xf numFmtId="172" fontId="26" fillId="0" borderId="0" xfId="0" applyNumberFormat="1" applyFont="1" applyBorder="1"/>
    <xf numFmtId="173" fontId="26" fillId="0" borderId="0" xfId="0" applyNumberFormat="1" applyFont="1" applyBorder="1"/>
    <xf numFmtId="171" fontId="12" fillId="0" borderId="1" xfId="0" applyNumberFormat="1" applyFont="1" applyBorder="1"/>
    <xf numFmtId="171" fontId="9" fillId="0" borderId="1" xfId="0" applyNumberFormat="1" applyFont="1" applyBorder="1"/>
    <xf numFmtId="0" fontId="9" fillId="0" borderId="0" xfId="0" applyFont="1" applyAlignment="1">
      <alignment wrapText="1"/>
    </xf>
    <xf numFmtId="0" fontId="27" fillId="0" borderId="0" xfId="0" applyFont="1"/>
    <xf numFmtId="0" fontId="9" fillId="0" borderId="1" xfId="0" applyFont="1" applyBorder="1"/>
    <xf numFmtId="167" fontId="28" fillId="0" borderId="0" xfId="0" applyNumberFormat="1" applyFont="1" applyBorder="1"/>
    <xf numFmtId="173" fontId="28" fillId="0" borderId="0" xfId="0" applyNumberFormat="1" applyFont="1" applyBorder="1"/>
    <xf numFmtId="172" fontId="28" fillId="0" borderId="0" xfId="0" applyNumberFormat="1" applyFont="1" applyBorder="1"/>
    <xf numFmtId="0" fontId="29" fillId="0" borderId="0" xfId="0" applyFont="1"/>
    <xf numFmtId="0" fontId="12" fillId="0" borderId="0" xfId="0" applyFont="1"/>
    <xf numFmtId="0" fontId="9" fillId="0" borderId="0" xfId="0" applyFont="1" applyBorder="1"/>
    <xf numFmtId="0" fontId="9" fillId="0" borderId="0" xfId="0" quotePrefix="1" applyFont="1"/>
    <xf numFmtId="9" fontId="27" fillId="0" borderId="0" xfId="1" applyFont="1"/>
    <xf numFmtId="9" fontId="12" fillId="0" borderId="1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1" applyNumberFormat="1" applyFont="1" applyFill="1" applyBorder="1" applyAlignment="1"/>
    <xf numFmtId="10" fontId="12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1" fillId="0" borderId="0" xfId="0" applyFont="1"/>
    <xf numFmtId="0" fontId="23" fillId="0" borderId="0" xfId="8" applyFont="1" applyFill="1" applyBorder="1" applyAlignment="1"/>
    <xf numFmtId="10" fontId="27" fillId="0" borderId="0" xfId="1" applyNumberFormat="1" applyFont="1"/>
    <xf numFmtId="0" fontId="29" fillId="0" borderId="0" xfId="0" applyFont="1" applyFill="1"/>
    <xf numFmtId="0" fontId="21" fillId="0" borderId="0" xfId="0" applyFont="1" applyFill="1"/>
    <xf numFmtId="0" fontId="0" fillId="0" borderId="0" xfId="0" applyFill="1"/>
    <xf numFmtId="0" fontId="18" fillId="0" borderId="0" xfId="2" applyFont="1" applyFill="1"/>
    <xf numFmtId="0" fontId="9" fillId="0" borderId="0" xfId="0" applyFont="1" applyFill="1" applyAlignment="1"/>
    <xf numFmtId="0" fontId="12" fillId="0" borderId="0" xfId="6" applyFont="1" applyFill="1" applyBorder="1" applyAlignment="1"/>
    <xf numFmtId="0" fontId="12" fillId="0" borderId="5" xfId="11" applyFont="1" applyFill="1" applyBorder="1" applyAlignment="1"/>
    <xf numFmtId="166" fontId="12" fillId="0" borderId="5" xfId="11" applyNumberFormat="1" applyFont="1" applyFill="1" applyBorder="1" applyAlignment="1"/>
    <xf numFmtId="166" fontId="9" fillId="0" borderId="5" xfId="11" applyNumberFormat="1" applyFont="1" applyFill="1" applyBorder="1" applyAlignment="1"/>
    <xf numFmtId="0" fontId="22" fillId="0" borderId="0" xfId="11" applyFont="1" applyFill="1" applyBorder="1" applyAlignment="1"/>
    <xf numFmtId="166" fontId="22" fillId="0" borderId="0" xfId="11" applyNumberFormat="1" applyFont="1" applyFill="1" applyBorder="1" applyAlignment="1"/>
    <xf numFmtId="166" fontId="23" fillId="0" borderId="0" xfId="11" applyNumberFormat="1" applyFont="1" applyFill="1" applyBorder="1" applyAlignment="1"/>
    <xf numFmtId="166" fontId="21" fillId="0" borderId="0" xfId="0" applyNumberFormat="1" applyFont="1" applyFill="1"/>
    <xf numFmtId="165" fontId="21" fillId="0" borderId="0" xfId="1" applyNumberFormat="1" applyFont="1" applyFill="1"/>
    <xf numFmtId="165" fontId="23" fillId="0" borderId="0" xfId="8" applyNumberFormat="1" applyFont="1" applyFill="1" applyBorder="1" applyAlignment="1"/>
    <xf numFmtId="168" fontId="21" fillId="0" borderId="0" xfId="12" applyNumberFormat="1" applyFont="1" applyFill="1"/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74" fontId="12" fillId="0" borderId="1" xfId="0" applyNumberFormat="1" applyFont="1" applyBorder="1" applyAlignment="1">
      <alignment horizontal="right"/>
    </xf>
    <xf numFmtId="10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9" fontId="10" fillId="0" borderId="0" xfId="0" applyNumberFormat="1" applyFont="1" applyAlignment="1">
      <alignment horizontal="right"/>
    </xf>
    <xf numFmtId="9" fontId="10" fillId="0" borderId="1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25" fillId="0" borderId="0" xfId="9" quotePrefix="1" applyFont="1" applyAlignment="1">
      <alignment vertical="top"/>
      <protection locked="0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6" fontId="15" fillId="0" borderId="0" xfId="0" applyNumberFormat="1" applyFont="1"/>
    <xf numFmtId="166" fontId="10" fillId="0" borderId="0" xfId="0" applyNumberFormat="1" applyFont="1"/>
    <xf numFmtId="167" fontId="11" fillId="0" borderId="0" xfId="0" applyNumberFormat="1" applyFont="1"/>
    <xf numFmtId="166" fontId="15" fillId="0" borderId="1" xfId="0" applyNumberFormat="1" applyFont="1" applyBorder="1"/>
    <xf numFmtId="166" fontId="10" fillId="0" borderId="1" xfId="0" applyNumberFormat="1" applyFont="1" applyBorder="1"/>
    <xf numFmtId="167" fontId="11" fillId="0" borderId="1" xfId="0" applyNumberFormat="1" applyFont="1" applyBorder="1"/>
    <xf numFmtId="166" fontId="15" fillId="0" borderId="2" xfId="0" applyNumberFormat="1" applyFont="1" applyBorder="1"/>
    <xf numFmtId="166" fontId="10" fillId="0" borderId="2" xfId="0" applyNumberFormat="1" applyFont="1" applyBorder="1"/>
    <xf numFmtId="167" fontId="11" fillId="0" borderId="0" xfId="0" applyNumberFormat="1" applyFont="1" applyAlignment="1">
      <alignment horizontal="right"/>
    </xf>
    <xf numFmtId="166" fontId="15" fillId="0" borderId="0" xfId="0" applyNumberFormat="1" applyFont="1" applyBorder="1"/>
    <xf numFmtId="166" fontId="10" fillId="0" borderId="0" xfId="0" applyNumberFormat="1" applyFont="1" applyBorder="1"/>
    <xf numFmtId="167" fontId="11" fillId="0" borderId="1" xfId="0" applyNumberFormat="1" applyFont="1" applyBorder="1" applyAlignment="1">
      <alignment horizontal="right"/>
    </xf>
    <xf numFmtId="168" fontId="9" fillId="0" borderId="0" xfId="12" applyNumberFormat="1" applyFont="1" applyBorder="1" applyAlignment="1">
      <alignment horizontal="right"/>
    </xf>
    <xf numFmtId="168" fontId="10" fillId="0" borderId="0" xfId="12" applyNumberFormat="1" applyFont="1"/>
    <xf numFmtId="168" fontId="10" fillId="0" borderId="0" xfId="12" applyNumberFormat="1" applyFont="1" applyBorder="1"/>
    <xf numFmtId="168" fontId="10" fillId="0" borderId="2" xfId="12" applyNumberFormat="1" applyFont="1" applyBorder="1"/>
    <xf numFmtId="168" fontId="10" fillId="0" borderId="1" xfId="12" applyNumberFormat="1" applyFont="1" applyBorder="1"/>
    <xf numFmtId="168" fontId="10" fillId="0" borderId="1" xfId="12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8" fontId="10" fillId="0" borderId="0" xfId="12" applyNumberFormat="1" applyFont="1" applyFill="1" applyBorder="1"/>
    <xf numFmtId="169" fontId="10" fillId="0" borderId="0" xfId="0" applyNumberFormat="1" applyFont="1"/>
    <xf numFmtId="43" fontId="10" fillId="0" borderId="0" xfId="12" applyFont="1"/>
    <xf numFmtId="168" fontId="10" fillId="0" borderId="2" xfId="12" applyNumberFormat="1" applyFont="1" applyFill="1" applyBorder="1"/>
    <xf numFmtId="169" fontId="10" fillId="0" borderId="2" xfId="0" applyNumberFormat="1" applyFont="1" applyBorder="1"/>
    <xf numFmtId="168" fontId="10" fillId="0" borderId="2" xfId="12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0" fontId="10" fillId="0" borderId="2" xfId="0" applyNumberFormat="1" applyFont="1" applyBorder="1"/>
    <xf numFmtId="168" fontId="23" fillId="0" borderId="0" xfId="12" applyNumberFormat="1" applyFont="1"/>
    <xf numFmtId="0" fontId="32" fillId="0" borderId="0" xfId="0" applyFont="1"/>
    <xf numFmtId="10" fontId="9" fillId="0" borderId="0" xfId="0" applyNumberFormat="1" applyFont="1"/>
    <xf numFmtId="165" fontId="9" fillId="0" borderId="0" xfId="0" applyNumberFormat="1" applyFont="1"/>
    <xf numFmtId="10" fontId="9" fillId="0" borderId="1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/>
    <xf numFmtId="0" fontId="9" fillId="0" borderId="1" xfId="0" quotePrefix="1" applyFont="1" applyBorder="1"/>
    <xf numFmtId="0" fontId="12" fillId="0" borderId="1" xfId="0" applyFont="1" applyBorder="1"/>
    <xf numFmtId="0" fontId="12" fillId="0" borderId="0" xfId="0" quotePrefix="1" applyFont="1"/>
    <xf numFmtId="0" fontId="12" fillId="0" borderId="2" xfId="0" applyFont="1" applyBorder="1"/>
    <xf numFmtId="0" fontId="9" fillId="0" borderId="2" xfId="0" quotePrefix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12" fillId="0" borderId="0" xfId="0" applyNumberFormat="1" applyFont="1" applyFill="1"/>
    <xf numFmtId="166" fontId="12" fillId="0" borderId="1" xfId="0" applyNumberFormat="1" applyFont="1" applyFill="1" applyBorder="1"/>
    <xf numFmtId="166" fontId="12" fillId="0" borderId="2" xfId="0" applyNumberFormat="1" applyFont="1" applyFill="1" applyBorder="1"/>
    <xf numFmtId="166" fontId="12" fillId="0" borderId="0" xfId="0" applyNumberFormat="1" applyFont="1" applyFill="1" applyBorder="1"/>
    <xf numFmtId="0" fontId="28" fillId="0" borderId="0" xfId="0" applyFont="1" applyFill="1"/>
    <xf numFmtId="0" fontId="26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1" xfId="6" applyFont="1" applyFill="1" applyBorder="1" applyAlignment="1"/>
    <xf numFmtId="164" fontId="12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3" xfId="8" applyFont="1" applyFill="1" applyBorder="1" applyAlignment="1"/>
    <xf numFmtId="166" fontId="9" fillId="0" borderId="0" xfId="0" applyNumberFormat="1" applyFont="1" applyFill="1"/>
    <xf numFmtId="0" fontId="9" fillId="0" borderId="0" xfId="8" applyFont="1" applyFill="1" applyBorder="1" applyAlignment="1"/>
    <xf numFmtId="166" fontId="9" fillId="0" borderId="1" xfId="0" applyNumberFormat="1" applyFont="1" applyFill="1" applyBorder="1"/>
    <xf numFmtId="0" fontId="12" fillId="0" borderId="0" xfId="7" applyFont="1" applyFill="1" applyBorder="1" applyAlignment="1"/>
    <xf numFmtId="0" fontId="12" fillId="0" borderId="2" xfId="10" applyFont="1" applyFill="1" applyBorder="1" applyAlignment="1"/>
    <xf numFmtId="166" fontId="9" fillId="0" borderId="2" xfId="0" applyNumberFormat="1" applyFont="1" applyFill="1" applyBorder="1"/>
    <xf numFmtId="0" fontId="12" fillId="0" borderId="0" xfId="10" applyFont="1" applyFill="1" applyBorder="1" applyAlignment="1"/>
    <xf numFmtId="166" fontId="9" fillId="0" borderId="0" xfId="0" applyNumberFormat="1" applyFont="1" applyFill="1" applyBorder="1"/>
    <xf numFmtId="0" fontId="9" fillId="0" borderId="0" xfId="7" applyFont="1" applyFill="1" applyBorder="1" applyAlignment="1"/>
    <xf numFmtId="0" fontId="9" fillId="0" borderId="0" xfId="10" applyFont="1" applyFill="1" applyBorder="1" applyAlignment="1"/>
    <xf numFmtId="166" fontId="12" fillId="0" borderId="0" xfId="0" applyNumberFormat="1" applyFont="1"/>
    <xf numFmtId="10" fontId="12" fillId="0" borderId="0" xfId="1" applyNumberFormat="1" applyFont="1"/>
    <xf numFmtId="10" fontId="9" fillId="0" borderId="0" xfId="1" applyNumberFormat="1" applyFont="1"/>
    <xf numFmtId="168" fontId="29" fillId="0" borderId="0" xfId="12" applyNumberFormat="1" applyFont="1" applyFill="1"/>
    <xf numFmtId="165" fontId="29" fillId="0" borderId="0" xfId="1" applyNumberFormat="1" applyFont="1" applyFill="1"/>
    <xf numFmtId="9" fontId="29" fillId="0" borderId="0" xfId="1" applyFont="1" applyFill="1"/>
    <xf numFmtId="10" fontId="29" fillId="0" borderId="0" xfId="1" applyNumberFormat="1" applyFont="1" applyFill="1"/>
    <xf numFmtId="171" fontId="9" fillId="0" borderId="0" xfId="11" applyNumberFormat="1" applyFont="1" applyFill="1" applyBorder="1" applyAlignment="1"/>
    <xf numFmtId="9" fontId="29" fillId="0" borderId="0" xfId="1" applyNumberFormat="1" applyFont="1" applyFill="1"/>
    <xf numFmtId="174" fontId="29" fillId="0" borderId="0" xfId="0" applyNumberFormat="1" applyFont="1" applyFill="1"/>
    <xf numFmtId="166" fontId="12" fillId="0" borderId="1" xfId="0" applyNumberFormat="1" applyFont="1" applyBorder="1"/>
    <xf numFmtId="0" fontId="33" fillId="3" borderId="0" xfId="0" applyFont="1" applyFill="1" applyAlignment="1">
      <alignment horizontal="center"/>
    </xf>
    <xf numFmtId="0" fontId="33" fillId="3" borderId="0" xfId="0" applyFont="1" applyFill="1"/>
    <xf numFmtId="0" fontId="29" fillId="3" borderId="0" xfId="0" applyFont="1" applyFill="1"/>
    <xf numFmtId="165" fontId="29" fillId="0" borderId="0" xfId="0" applyNumberFormat="1" applyFont="1" applyFill="1"/>
    <xf numFmtId="0" fontId="9" fillId="0" borderId="1" xfId="8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170" fontId="19" fillId="3" borderId="0" xfId="14" applyFont="1" applyFill="1" applyAlignment="1">
      <alignment horizontal="center" wrapText="1"/>
    </xf>
    <xf numFmtId="0" fontId="20" fillId="0" borderId="0" xfId="0" applyFont="1" applyAlignment="1"/>
    <xf numFmtId="0" fontId="15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5">
    <cellStyle name="Comma" xfId="12" builtinId="3"/>
    <cellStyle name="NAB FN1a - Footnote Number" xfId="9"/>
    <cellStyle name="NAB FTB1 - Financial Table Body" xfId="8"/>
    <cellStyle name="NAB FTB1a - Financial Table Body,U" xfId="10"/>
    <cellStyle name="NAB FTBB1 - Financial Table Body,AB" xfId="7"/>
    <cellStyle name="NAB FTBB1a - Financial Table Body,AB,U" xfId="6"/>
    <cellStyle name="NAB FTBB1bd - Financial Table Body,AB,DS,T,BU" xfId="11"/>
    <cellStyle name="NAB FTH1 - Financial Header 1" xfId="5"/>
    <cellStyle name="NAB H1 - Header 1 no author blelow" xfId="2"/>
    <cellStyle name="NAB H2 - Header 2" xfId="4"/>
    <cellStyle name="NAB H4 - Header under large" xfId="3"/>
    <cellStyle name="Normal" xfId="0" builtinId="0"/>
    <cellStyle name="Normal 105" xfId="14"/>
    <cellStyle name="Percent" xfId="1" builtinId="5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284088</xdr:colOff>
      <xdr:row>2</xdr:row>
      <xdr:rowOff>152400</xdr:rowOff>
    </xdr:from>
    <xdr:to>
      <xdr:col>10</xdr:col>
      <xdr:colOff>352425</xdr:colOff>
      <xdr:row>18</xdr:row>
      <xdr:rowOff>10134</xdr:rowOff>
    </xdr:to>
    <xdr:pic>
      <xdr:nvPicPr>
        <xdr:cNvPr id="2" name="Picture 1" descr="CYBG-Logog-for-PowerPoint.png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2888" y="533400"/>
          <a:ext cx="4335537" cy="2905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L23"/>
  <sheetViews>
    <sheetView tabSelected="1" zoomScaleNormal="100" workbookViewId="0"/>
  </sheetViews>
  <sheetFormatPr defaultRowHeight="15" x14ac:dyDescent="0.25"/>
  <sheetData>
    <row r="21" spans="3:12" x14ac:dyDescent="0.25">
      <c r="C21" s="219" t="s">
        <v>195</v>
      </c>
      <c r="D21" s="219"/>
      <c r="E21" s="219"/>
      <c r="F21" s="219"/>
      <c r="G21" s="219"/>
      <c r="H21" s="219"/>
      <c r="I21" s="219"/>
      <c r="J21" s="219"/>
      <c r="K21" s="219"/>
      <c r="L21" s="219"/>
    </row>
    <row r="23" spans="3:12" x14ac:dyDescent="0.25">
      <c r="G23" s="220" t="s">
        <v>172</v>
      </c>
      <c r="H23" s="220"/>
    </row>
  </sheetData>
  <mergeCells count="2">
    <mergeCell ref="C21:L21"/>
    <mergeCell ref="G23:H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Normal="100" workbookViewId="0">
      <selection activeCell="C18" sqref="C18"/>
    </sheetView>
  </sheetViews>
  <sheetFormatPr defaultRowHeight="15" x14ac:dyDescent="0.25"/>
  <cols>
    <col min="1" max="2" width="9.140625" style="33"/>
    <col min="3" max="3" width="12.140625" style="33" customWidth="1"/>
    <col min="4" max="16384" width="9.140625" style="33"/>
  </cols>
  <sheetData>
    <row r="1" spans="1:15" ht="44.25" customHeight="1" x14ac:dyDescent="0.25">
      <c r="A1" s="221" t="s">
        <v>188</v>
      </c>
      <c r="B1" s="221"/>
      <c r="C1" s="221"/>
      <c r="D1" s="221"/>
      <c r="E1" s="221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44.25" customHeight="1" x14ac:dyDescent="0.25">
      <c r="A2" s="221"/>
      <c r="B2" s="221"/>
      <c r="C2" s="221"/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x14ac:dyDescent="0.25">
      <c r="A3" s="34"/>
      <c r="B3" s="34"/>
      <c r="C3" s="34"/>
      <c r="D3" s="34"/>
      <c r="E3" s="34"/>
      <c r="F3" s="34"/>
    </row>
    <row r="4" spans="1:15" x14ac:dyDescent="0.25">
      <c r="A4" s="34"/>
      <c r="B4" s="34"/>
      <c r="C4" s="34"/>
      <c r="D4" s="34"/>
      <c r="E4" s="34"/>
      <c r="F4" s="34"/>
      <c r="G4" s="214" t="s">
        <v>138</v>
      </c>
    </row>
    <row r="5" spans="1:15" x14ac:dyDescent="0.25">
      <c r="A5" s="34"/>
      <c r="B5" s="34" t="s">
        <v>2</v>
      </c>
      <c r="C5" s="34"/>
      <c r="D5" s="34"/>
      <c r="E5" s="34"/>
      <c r="F5" s="34"/>
      <c r="G5" s="215">
        <v>3</v>
      </c>
    </row>
    <row r="6" spans="1:15" x14ac:dyDescent="0.25">
      <c r="A6" s="34"/>
      <c r="B6" s="34" t="s">
        <v>139</v>
      </c>
      <c r="C6" s="34"/>
      <c r="D6" s="34"/>
      <c r="E6" s="34"/>
      <c r="F6" s="34"/>
      <c r="G6" s="215">
        <v>4</v>
      </c>
    </row>
    <row r="7" spans="1:15" x14ac:dyDescent="0.25">
      <c r="A7" s="34"/>
      <c r="B7" s="34" t="s">
        <v>164</v>
      </c>
      <c r="G7" s="216">
        <v>5</v>
      </c>
    </row>
    <row r="8" spans="1:15" x14ac:dyDescent="0.25">
      <c r="A8" s="34"/>
      <c r="B8" s="34" t="s">
        <v>140</v>
      </c>
      <c r="C8" s="34"/>
      <c r="D8" s="34"/>
      <c r="E8" s="34"/>
      <c r="F8" s="34"/>
      <c r="G8" s="215">
        <v>6</v>
      </c>
    </row>
    <row r="9" spans="1:15" x14ac:dyDescent="0.25">
      <c r="A9" s="34"/>
      <c r="B9" s="34" t="s">
        <v>12</v>
      </c>
      <c r="C9" s="34"/>
      <c r="D9" s="34"/>
      <c r="E9" s="34"/>
      <c r="F9" s="34"/>
      <c r="G9" s="215">
        <v>8</v>
      </c>
    </row>
    <row r="10" spans="1:15" x14ac:dyDescent="0.25">
      <c r="A10" s="34"/>
      <c r="B10" s="34" t="s">
        <v>141</v>
      </c>
      <c r="C10" s="34"/>
      <c r="D10" s="34"/>
      <c r="E10" s="34"/>
      <c r="F10" s="34"/>
      <c r="G10" s="215">
        <v>9</v>
      </c>
    </row>
    <row r="14" spans="1:15" x14ac:dyDescent="0.25">
      <c r="A14" s="33" t="s">
        <v>196</v>
      </c>
    </row>
  </sheetData>
  <mergeCells count="1">
    <mergeCell ref="A1:O2"/>
  </mergeCells>
  <pageMargins left="0.7" right="0.7" top="0.75" bottom="0.75" header="0.3" footer="0.3"/>
  <pageSetup paperSize="9" scale="93" orientation="landscape" r:id="rId1"/>
  <headerFooter>
    <oddFooter>&amp;C16 May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/>
  </sheetViews>
  <sheetFormatPr defaultRowHeight="15" x14ac:dyDescent="0.25"/>
  <cols>
    <col min="1" max="1" width="54.85546875" customWidth="1"/>
    <col min="2" max="2" width="19.42578125" style="24" customWidth="1"/>
    <col min="3" max="3" width="19.42578125" customWidth="1"/>
    <col min="4" max="4" width="18.140625" bestFit="1" customWidth="1"/>
  </cols>
  <sheetData>
    <row r="1" spans="1:7" ht="15.75" x14ac:dyDescent="0.25">
      <c r="A1" s="32" t="s">
        <v>0</v>
      </c>
      <c r="B1" s="89"/>
      <c r="C1" s="90"/>
      <c r="D1" s="83"/>
      <c r="E1" s="83"/>
    </row>
    <row r="2" spans="1:7" s="2" customFormat="1" ht="12.75" x14ac:dyDescent="0.2">
      <c r="A2" s="3"/>
      <c r="B2" s="91"/>
      <c r="C2" s="92"/>
      <c r="D2" s="54"/>
      <c r="E2" s="54"/>
    </row>
    <row r="3" spans="1:7" s="2" customFormat="1" ht="12.75" x14ac:dyDescent="0.2">
      <c r="A3" s="93"/>
      <c r="B3" s="117" t="s">
        <v>173</v>
      </c>
      <c r="C3" s="118" t="s">
        <v>173</v>
      </c>
      <c r="D3" s="118" t="s">
        <v>1</v>
      </c>
      <c r="E3" s="54"/>
    </row>
    <row r="4" spans="1:7" s="2" customFormat="1" ht="12.75" x14ac:dyDescent="0.2">
      <c r="A4" s="4" t="s">
        <v>2</v>
      </c>
      <c r="B4" s="23">
        <v>42825</v>
      </c>
      <c r="C4" s="5">
        <v>42460</v>
      </c>
      <c r="D4" s="5">
        <v>42643</v>
      </c>
      <c r="E4" s="54"/>
    </row>
    <row r="5" spans="1:7" s="2" customFormat="1" ht="12.75" x14ac:dyDescent="0.2">
      <c r="A5" s="6" t="s">
        <v>3</v>
      </c>
      <c r="B5" s="94"/>
      <c r="C5" s="95"/>
      <c r="D5" s="54"/>
      <c r="E5" s="54"/>
    </row>
    <row r="6" spans="1:7" s="2" customFormat="1" ht="12.75" x14ac:dyDescent="0.2">
      <c r="A6" s="7" t="s">
        <v>4</v>
      </c>
      <c r="B6" s="35">
        <v>2.2599999999999999E-2</v>
      </c>
      <c r="C6" s="36">
        <v>2.2499999999999999E-2</v>
      </c>
      <c r="D6" s="36">
        <v>2.2599999999999999E-2</v>
      </c>
      <c r="E6" s="54"/>
      <c r="F6" s="54" t="s">
        <v>198</v>
      </c>
      <c r="G6" s="52"/>
    </row>
    <row r="7" spans="1:7" s="2" customFormat="1" ht="12.75" x14ac:dyDescent="0.2">
      <c r="A7" s="8" t="s">
        <v>5</v>
      </c>
      <c r="B7" s="38">
        <v>6.3E-2</v>
      </c>
      <c r="C7" s="39">
        <v>4.4999999999999998E-2</v>
      </c>
      <c r="D7" s="39">
        <v>5.1999999999999998E-2</v>
      </c>
      <c r="E7" s="54"/>
      <c r="F7" s="54" t="s">
        <v>197</v>
      </c>
      <c r="G7" s="52"/>
    </row>
    <row r="8" spans="1:7" s="2" customFormat="1" ht="12.75" x14ac:dyDescent="0.2">
      <c r="A8" s="8" t="s">
        <v>6</v>
      </c>
      <c r="B8" s="40">
        <v>0.7</v>
      </c>
      <c r="C8" s="41">
        <v>0.72</v>
      </c>
      <c r="D8" s="41">
        <v>0.74</v>
      </c>
      <c r="E8" s="54"/>
      <c r="F8" s="54" t="s">
        <v>197</v>
      </c>
      <c r="G8" s="52"/>
    </row>
    <row r="9" spans="1:7" s="2" customFormat="1" ht="12.75" x14ac:dyDescent="0.2">
      <c r="A9" s="8" t="s">
        <v>7</v>
      </c>
      <c r="B9" s="42">
        <v>4.7000000000000002E-3</v>
      </c>
      <c r="C9" s="43">
        <v>4.4999999999999997E-3</v>
      </c>
      <c r="D9" s="43">
        <v>4.4999999999999997E-3</v>
      </c>
      <c r="E9" s="54"/>
      <c r="F9" s="54" t="s">
        <v>197</v>
      </c>
      <c r="G9" s="52"/>
    </row>
    <row r="10" spans="1:7" s="2" customFormat="1" ht="12.75" x14ac:dyDescent="0.2">
      <c r="A10" s="9" t="s">
        <v>130</v>
      </c>
      <c r="B10" s="121">
        <v>9</v>
      </c>
      <c r="C10" s="44">
        <v>7.2</v>
      </c>
      <c r="D10" s="44">
        <v>16.2</v>
      </c>
      <c r="E10" s="54"/>
      <c r="F10" s="54" t="s">
        <v>197</v>
      </c>
      <c r="G10" s="52"/>
    </row>
    <row r="11" spans="1:7" s="2" customFormat="1" ht="12.75" x14ac:dyDescent="0.2">
      <c r="A11" s="8" t="s">
        <v>8</v>
      </c>
      <c r="B11" s="80">
        <v>1.2E-2</v>
      </c>
      <c r="C11" s="72">
        <v>8.9999999999999993E-3</v>
      </c>
      <c r="D11" s="72">
        <v>-7.1999999999999995E-2</v>
      </c>
      <c r="E11" s="54"/>
      <c r="F11" s="54" t="s">
        <v>197</v>
      </c>
      <c r="G11" s="52"/>
    </row>
    <row r="12" spans="1:7" s="2" customFormat="1" ht="12.75" x14ac:dyDescent="0.2">
      <c r="A12" s="8" t="s">
        <v>9</v>
      </c>
      <c r="B12" s="81">
        <v>0.86</v>
      </c>
      <c r="C12" s="74">
        <v>0.82</v>
      </c>
      <c r="D12" s="74">
        <v>0.88</v>
      </c>
      <c r="E12" s="54"/>
      <c r="F12" s="54" t="s">
        <v>197</v>
      </c>
      <c r="G12" s="52"/>
    </row>
    <row r="13" spans="1:7" s="2" customFormat="1" ht="12.75" x14ac:dyDescent="0.2">
      <c r="A13" s="8" t="s">
        <v>10</v>
      </c>
      <c r="B13" s="82">
        <v>1.5E-3</v>
      </c>
      <c r="C13" s="73">
        <v>1.9E-3</v>
      </c>
      <c r="D13" s="73">
        <v>-4.1999999999999997E-3</v>
      </c>
      <c r="E13" s="54"/>
      <c r="F13" s="54" t="s">
        <v>197</v>
      </c>
      <c r="G13" s="52"/>
    </row>
    <row r="14" spans="1:7" s="2" customFormat="1" ht="12.75" x14ac:dyDescent="0.2">
      <c r="A14" s="9" t="s">
        <v>131</v>
      </c>
      <c r="B14" s="75">
        <v>1.7</v>
      </c>
      <c r="C14" s="76">
        <v>1.4</v>
      </c>
      <c r="D14" s="76">
        <v>-22.5</v>
      </c>
      <c r="E14" s="54"/>
      <c r="F14" s="54" t="s">
        <v>197</v>
      </c>
      <c r="G14" s="52"/>
    </row>
    <row r="15" spans="1:7" s="2" customFormat="1" ht="21.75" customHeight="1" x14ac:dyDescent="0.2">
      <c r="A15" s="10" t="s">
        <v>11</v>
      </c>
      <c r="B15" s="23">
        <v>42825</v>
      </c>
      <c r="C15" s="5">
        <v>42460</v>
      </c>
      <c r="D15" s="5">
        <v>42643</v>
      </c>
      <c r="E15" s="54"/>
      <c r="F15" s="54"/>
      <c r="G15" s="52"/>
    </row>
    <row r="16" spans="1:7" s="2" customFormat="1" ht="12.75" x14ac:dyDescent="0.2">
      <c r="A16" s="11" t="s">
        <v>12</v>
      </c>
      <c r="B16" s="119"/>
      <c r="C16" s="120"/>
      <c r="D16" s="54"/>
      <c r="E16" s="54"/>
      <c r="F16" s="54"/>
      <c r="G16" s="52"/>
    </row>
    <row r="17" spans="1:7" s="2" customFormat="1" ht="12.75" x14ac:dyDescent="0.2">
      <c r="A17" s="12" t="s">
        <v>189</v>
      </c>
      <c r="B17" s="42">
        <v>1.5E-3</v>
      </c>
      <c r="C17" s="122">
        <v>1.9E-3</v>
      </c>
      <c r="D17" s="43">
        <v>8.9999999999999998E-4</v>
      </c>
      <c r="E17" s="54"/>
      <c r="F17" s="54"/>
      <c r="G17" s="52"/>
    </row>
    <row r="18" spans="1:7" s="2" customFormat="1" ht="12.75" x14ac:dyDescent="0.2">
      <c r="A18" s="12" t="s">
        <v>13</v>
      </c>
      <c r="B18" s="42">
        <v>5.1000000000000004E-3</v>
      </c>
      <c r="C18" s="122">
        <v>5.0000000000000001E-3</v>
      </c>
      <c r="D18" s="43">
        <v>5.0000000000000001E-3</v>
      </c>
      <c r="E18" s="54"/>
      <c r="F18" s="54"/>
      <c r="G18" s="52"/>
    </row>
    <row r="19" spans="1:7" s="2" customFormat="1" ht="12.75" x14ac:dyDescent="0.2">
      <c r="A19" s="12" t="s">
        <v>14</v>
      </c>
      <c r="B19" s="42">
        <v>6.6E-3</v>
      </c>
      <c r="C19" s="122">
        <v>9.2999999999999992E-3</v>
      </c>
      <c r="D19" s="43">
        <v>7.7000000000000002E-3</v>
      </c>
      <c r="E19" s="54"/>
      <c r="F19" s="54"/>
      <c r="G19" s="52"/>
    </row>
    <row r="20" spans="1:7" s="2" customFormat="1" ht="12.75" x14ac:dyDescent="0.2">
      <c r="A20" s="12" t="s">
        <v>15</v>
      </c>
      <c r="B20" s="38">
        <v>0.36599999999999999</v>
      </c>
      <c r="C20" s="123">
        <v>0.36899999999999999</v>
      </c>
      <c r="D20" s="39">
        <v>0.308</v>
      </c>
      <c r="E20" s="54"/>
      <c r="F20" s="54"/>
      <c r="G20" s="52"/>
    </row>
    <row r="21" spans="1:7" s="2" customFormat="1" ht="12.75" x14ac:dyDescent="0.2">
      <c r="A21" s="12" t="s">
        <v>16</v>
      </c>
      <c r="B21" s="42">
        <v>7.7000000000000002E-3</v>
      </c>
      <c r="C21" s="122">
        <v>8.9999999999999993E-3</v>
      </c>
      <c r="D21" s="43">
        <v>7.9000000000000008E-3</v>
      </c>
      <c r="E21" s="54"/>
      <c r="F21" s="54"/>
      <c r="G21" s="52"/>
    </row>
    <row r="22" spans="1:7" s="2" customFormat="1" ht="12.75" x14ac:dyDescent="0.2">
      <c r="A22" s="9" t="s">
        <v>190</v>
      </c>
      <c r="B22" s="47">
        <v>0.56899999999999995</v>
      </c>
      <c r="C22" s="124">
        <v>0.57199999999999995</v>
      </c>
      <c r="D22" s="48">
        <v>0.55700000000000005</v>
      </c>
      <c r="E22" s="54"/>
      <c r="F22" s="54"/>
      <c r="G22" s="52"/>
    </row>
    <row r="23" spans="1:7" s="2" customFormat="1" ht="12.75" x14ac:dyDescent="0.2">
      <c r="A23" s="13" t="s">
        <v>17</v>
      </c>
      <c r="B23" s="96"/>
      <c r="C23" s="125"/>
      <c r="D23" s="46"/>
      <c r="E23" s="54"/>
      <c r="F23" s="54"/>
      <c r="G23" s="52"/>
    </row>
    <row r="24" spans="1:7" s="2" customFormat="1" ht="12.75" x14ac:dyDescent="0.2">
      <c r="A24" s="12" t="s">
        <v>18</v>
      </c>
      <c r="B24" s="38">
        <v>0.125</v>
      </c>
      <c r="C24" s="123">
        <v>0.13200000000000001</v>
      </c>
      <c r="D24" s="39">
        <v>0.126</v>
      </c>
      <c r="E24" s="54"/>
      <c r="F24" s="54" t="s">
        <v>199</v>
      </c>
      <c r="G24" s="52"/>
    </row>
    <row r="25" spans="1:7" s="2" customFormat="1" ht="12.75" x14ac:dyDescent="0.2">
      <c r="A25" s="12" t="s">
        <v>19</v>
      </c>
      <c r="B25" s="38">
        <v>0.14799999999999999</v>
      </c>
      <c r="C25" s="123">
        <v>0.156</v>
      </c>
      <c r="D25" s="39">
        <v>0.15</v>
      </c>
      <c r="E25" s="54"/>
      <c r="F25" s="54" t="s">
        <v>199</v>
      </c>
      <c r="G25" s="52"/>
    </row>
    <row r="26" spans="1:7" s="2" customFormat="1" ht="12.75" x14ac:dyDescent="0.2">
      <c r="A26" s="12" t="s">
        <v>20</v>
      </c>
      <c r="B26" s="38">
        <v>0.18</v>
      </c>
      <c r="C26" s="123">
        <v>0.19</v>
      </c>
      <c r="D26" s="39">
        <v>0.182</v>
      </c>
      <c r="E26" s="54"/>
      <c r="F26" s="54" t="s">
        <v>199</v>
      </c>
      <c r="G26" s="52"/>
    </row>
    <row r="27" spans="1:7" s="2" customFormat="1" ht="12.75" x14ac:dyDescent="0.2">
      <c r="A27" s="8" t="s">
        <v>21</v>
      </c>
      <c r="B27" s="131">
        <v>6.7000000000000004E-2</v>
      </c>
      <c r="C27" s="129">
        <v>7.0999999999999994E-2</v>
      </c>
      <c r="D27" s="130">
        <v>6.8000000000000005E-2</v>
      </c>
      <c r="E27" s="54"/>
      <c r="F27" s="54" t="s">
        <v>199</v>
      </c>
      <c r="G27" s="52"/>
    </row>
    <row r="28" spans="1:7" s="2" customFormat="1" ht="12.75" x14ac:dyDescent="0.2">
      <c r="A28" s="9" t="s">
        <v>174</v>
      </c>
      <c r="B28" s="47" t="s">
        <v>175</v>
      </c>
      <c r="C28" s="124" t="s">
        <v>176</v>
      </c>
      <c r="D28" s="48" t="s">
        <v>177</v>
      </c>
      <c r="E28" s="54"/>
      <c r="F28" s="54"/>
      <c r="G28" s="52"/>
    </row>
    <row r="29" spans="1:7" s="2" customFormat="1" ht="12.75" x14ac:dyDescent="0.2">
      <c r="A29" s="6" t="s">
        <v>22</v>
      </c>
      <c r="B29" s="49"/>
      <c r="C29" s="126"/>
      <c r="D29" s="50"/>
      <c r="E29" s="54"/>
      <c r="F29" s="54"/>
      <c r="G29" s="52"/>
    </row>
    <row r="30" spans="1:7" s="2" customFormat="1" ht="12.75" x14ac:dyDescent="0.2">
      <c r="A30" s="7" t="s">
        <v>23</v>
      </c>
      <c r="B30" s="40">
        <v>1.17</v>
      </c>
      <c r="C30" s="127">
        <v>1.1299999999999999</v>
      </c>
      <c r="D30" s="41">
        <v>1.1200000000000001</v>
      </c>
      <c r="E30" s="54"/>
      <c r="F30" s="54" t="s">
        <v>198</v>
      </c>
      <c r="G30" s="52"/>
    </row>
    <row r="31" spans="1:7" s="2" customFormat="1" ht="12.75" x14ac:dyDescent="0.2">
      <c r="A31" s="12" t="s">
        <v>24</v>
      </c>
      <c r="B31" s="40">
        <v>1.1200000000000001</v>
      </c>
      <c r="C31" s="127">
        <v>1.1200000000000001</v>
      </c>
      <c r="D31" s="41">
        <v>1.4</v>
      </c>
      <c r="E31" s="54"/>
    </row>
    <row r="32" spans="1:7" s="2" customFormat="1" ht="12.75" x14ac:dyDescent="0.2">
      <c r="A32" s="9" t="s">
        <v>25</v>
      </c>
      <c r="B32" s="88">
        <v>1.2</v>
      </c>
      <c r="C32" s="128">
        <v>1.17</v>
      </c>
      <c r="D32" s="51">
        <v>1.24</v>
      </c>
      <c r="E32" s="54"/>
    </row>
    <row r="33" spans="1:5" s="2" customFormat="1" ht="14.25" x14ac:dyDescent="0.2">
      <c r="A33" s="14"/>
      <c r="B33" s="91"/>
      <c r="C33" s="92"/>
      <c r="D33" s="54"/>
      <c r="E33" s="54"/>
    </row>
    <row r="34" spans="1:5" ht="16.5" x14ac:dyDescent="0.25">
      <c r="A34" s="132"/>
      <c r="B34" s="89"/>
      <c r="C34" s="90"/>
      <c r="D34" s="83"/>
      <c r="E34" s="83"/>
    </row>
    <row r="35" spans="1:5" x14ac:dyDescent="0.25">
      <c r="A35" s="83" t="s">
        <v>191</v>
      </c>
      <c r="B35" s="89"/>
      <c r="C35" s="90"/>
      <c r="D35" s="83"/>
      <c r="E35" s="83"/>
    </row>
    <row r="36" spans="1:5" x14ac:dyDescent="0.25">
      <c r="A36" s="83" t="s">
        <v>192</v>
      </c>
      <c r="B36" s="97"/>
      <c r="C36" s="83"/>
      <c r="D36" s="83"/>
      <c r="E36" s="83"/>
    </row>
    <row r="37" spans="1:5" x14ac:dyDescent="0.25">
      <c r="A37" t="s">
        <v>193</v>
      </c>
    </row>
  </sheetData>
  <pageMargins left="0.7" right="0.7" top="0.75" bottom="0.75" header="0.3" footer="0.3"/>
  <pageSetup paperSize="9" orientation="landscape" r:id="rId1"/>
  <headerFooter>
    <oddFooter>&amp;C16 May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0" zoomScaleNormal="80" workbookViewId="0"/>
  </sheetViews>
  <sheetFormatPr defaultRowHeight="12.75" x14ac:dyDescent="0.2"/>
  <cols>
    <col min="1" max="1" width="50.28515625" style="2" customWidth="1"/>
    <col min="2" max="2" width="21" style="25" customWidth="1"/>
    <col min="3" max="4" width="21" style="2" customWidth="1"/>
    <col min="5" max="5" width="9.140625" style="2"/>
    <col min="6" max="7" width="12" style="2" customWidth="1"/>
    <col min="8" max="16384" width="9.140625" style="2"/>
  </cols>
  <sheetData>
    <row r="1" spans="1:7" ht="15.75" x14ac:dyDescent="0.25">
      <c r="A1" s="32" t="s">
        <v>0</v>
      </c>
    </row>
    <row r="2" spans="1:7" x14ac:dyDescent="0.2">
      <c r="A2" s="15"/>
      <c r="B2" s="26"/>
      <c r="C2" s="16"/>
    </row>
    <row r="3" spans="1:7" x14ac:dyDescent="0.2">
      <c r="A3" s="6" t="s">
        <v>40</v>
      </c>
      <c r="B3" s="26"/>
      <c r="C3" s="16"/>
    </row>
    <row r="4" spans="1:7" x14ac:dyDescent="0.2">
      <c r="A4" s="6"/>
      <c r="B4" s="223" t="s">
        <v>173</v>
      </c>
      <c r="C4" s="223"/>
      <c r="D4" s="223"/>
    </row>
    <row r="5" spans="1:7" x14ac:dyDescent="0.2">
      <c r="A5" s="6"/>
      <c r="B5" s="27">
        <v>42825</v>
      </c>
      <c r="C5" s="22">
        <v>42460</v>
      </c>
      <c r="D5" s="22">
        <v>42643</v>
      </c>
      <c r="F5" s="133"/>
      <c r="G5" s="133"/>
    </row>
    <row r="6" spans="1:7" ht="25.5" x14ac:dyDescent="0.2">
      <c r="A6" s="4"/>
      <c r="B6" s="23" t="s">
        <v>71</v>
      </c>
      <c r="C6" s="5" t="s">
        <v>71</v>
      </c>
      <c r="D6" s="5" t="s">
        <v>71</v>
      </c>
      <c r="F6" s="134" t="s">
        <v>204</v>
      </c>
      <c r="G6" s="134" t="s">
        <v>205</v>
      </c>
    </row>
    <row r="7" spans="1:7" x14ac:dyDescent="0.2">
      <c r="A7" s="17" t="s">
        <v>26</v>
      </c>
      <c r="B7" s="135">
        <v>411</v>
      </c>
      <c r="C7" s="136">
        <v>400</v>
      </c>
      <c r="D7" s="136">
        <v>406</v>
      </c>
      <c r="F7" s="137">
        <f>(B7-C7)/C7</f>
        <v>2.75E-2</v>
      </c>
      <c r="G7" s="137">
        <f>(B7-D7)/D7</f>
        <v>1.2315270935960592E-2</v>
      </c>
    </row>
    <row r="8" spans="1:7" x14ac:dyDescent="0.2">
      <c r="A8" s="8" t="s">
        <v>27</v>
      </c>
      <c r="B8" s="138">
        <v>86</v>
      </c>
      <c r="C8" s="139">
        <v>91</v>
      </c>
      <c r="D8" s="139">
        <v>92</v>
      </c>
      <c r="F8" s="140">
        <f>(B8-C8)/C8</f>
        <v>-5.4945054945054944E-2</v>
      </c>
      <c r="G8" s="140">
        <f>(B8-D8)/D8</f>
        <v>-6.5217391304347824E-2</v>
      </c>
    </row>
    <row r="9" spans="1:7" x14ac:dyDescent="0.2">
      <c r="A9" s="18" t="s">
        <v>28</v>
      </c>
      <c r="B9" s="135">
        <v>497</v>
      </c>
      <c r="C9" s="136">
        <v>491</v>
      </c>
      <c r="D9" s="136">
        <v>498</v>
      </c>
      <c r="F9" s="137">
        <f>(B9-C9)/C9</f>
        <v>1.2219959266802444E-2</v>
      </c>
      <c r="G9" s="137">
        <f>(B9-D9)/D9</f>
        <v>-2.008032128514056E-3</v>
      </c>
    </row>
    <row r="10" spans="1:7" x14ac:dyDescent="0.2">
      <c r="A10" s="19" t="s">
        <v>29</v>
      </c>
      <c r="B10" s="138">
        <v>-348</v>
      </c>
      <c r="C10" s="139">
        <v>-353</v>
      </c>
      <c r="D10" s="139">
        <v>-376</v>
      </c>
      <c r="F10" s="140">
        <f>-(B10-C10)/C10</f>
        <v>1.4164305949008499E-2</v>
      </c>
      <c r="G10" s="140">
        <f>-(B10-D10)/D10</f>
        <v>7.4468085106382975E-2</v>
      </c>
    </row>
    <row r="11" spans="1:7" x14ac:dyDescent="0.2">
      <c r="A11" s="18" t="s">
        <v>132</v>
      </c>
      <c r="B11" s="135">
        <v>149</v>
      </c>
      <c r="C11" s="136">
        <v>138</v>
      </c>
      <c r="D11" s="136">
        <v>122</v>
      </c>
      <c r="F11" s="137">
        <f>(B11-C11)/C11</f>
        <v>7.9710144927536225E-2</v>
      </c>
      <c r="G11" s="137">
        <f>(B11-D11)/D11</f>
        <v>0.22131147540983606</v>
      </c>
    </row>
    <row r="12" spans="1:7" x14ac:dyDescent="0.2">
      <c r="A12" s="19" t="s">
        <v>30</v>
      </c>
      <c r="B12" s="138">
        <v>-26</v>
      </c>
      <c r="C12" s="139">
        <v>-31</v>
      </c>
      <c r="D12" s="139">
        <v>-8</v>
      </c>
      <c r="F12" s="140">
        <f>-(B12-C12)/C12</f>
        <v>0.16129032258064516</v>
      </c>
      <c r="G12" s="146" t="s">
        <v>178</v>
      </c>
    </row>
    <row r="13" spans="1:7" ht="21.75" customHeight="1" x14ac:dyDescent="0.2">
      <c r="A13" s="29" t="s">
        <v>133</v>
      </c>
      <c r="B13" s="141">
        <v>123</v>
      </c>
      <c r="C13" s="142">
        <v>107</v>
      </c>
      <c r="D13" s="142">
        <v>114</v>
      </c>
      <c r="F13" s="140">
        <f>(B13-C13)/C13</f>
        <v>0.14953271028037382</v>
      </c>
      <c r="G13" s="140">
        <f>(B13-D13)/D13</f>
        <v>7.8947368421052627E-2</v>
      </c>
    </row>
    <row r="14" spans="1:7" ht="11.25" customHeight="1" x14ac:dyDescent="0.2">
      <c r="A14" s="28"/>
      <c r="B14" s="144"/>
      <c r="C14" s="145"/>
      <c r="D14" s="145"/>
      <c r="F14" s="137"/>
      <c r="G14" s="143"/>
    </row>
    <row r="15" spans="1:7" x14ac:dyDescent="0.2">
      <c r="A15" s="7" t="s">
        <v>31</v>
      </c>
      <c r="B15" s="135">
        <v>-19</v>
      </c>
      <c r="C15" s="136">
        <v>-46</v>
      </c>
      <c r="D15" s="136">
        <v>-5</v>
      </c>
    </row>
    <row r="16" spans="1:7" x14ac:dyDescent="0.2">
      <c r="A16" s="7" t="s">
        <v>32</v>
      </c>
      <c r="B16" s="135">
        <v>-53</v>
      </c>
      <c r="C16" s="136"/>
      <c r="D16" s="136">
        <v>-45</v>
      </c>
    </row>
    <row r="17" spans="1:7" x14ac:dyDescent="0.2">
      <c r="A17" s="7" t="s">
        <v>33</v>
      </c>
      <c r="B17" s="135">
        <v>-5</v>
      </c>
      <c r="C17" s="136">
        <v>-4</v>
      </c>
      <c r="D17" s="136">
        <v>-7</v>
      </c>
    </row>
    <row r="18" spans="1:7" x14ac:dyDescent="0.2">
      <c r="A18" s="7" t="s">
        <v>179</v>
      </c>
      <c r="B18" s="135"/>
      <c r="C18" s="136">
        <v>1</v>
      </c>
      <c r="D18" s="136"/>
    </row>
    <row r="19" spans="1:7" x14ac:dyDescent="0.2">
      <c r="A19" s="7" t="s">
        <v>180</v>
      </c>
      <c r="B19" s="135"/>
      <c r="C19" s="136"/>
      <c r="D19" s="136">
        <v>-45</v>
      </c>
    </row>
    <row r="20" spans="1:7" x14ac:dyDescent="0.2">
      <c r="A20" s="19" t="s">
        <v>181</v>
      </c>
      <c r="B20" s="138"/>
      <c r="C20" s="139"/>
      <c r="D20" s="139">
        <v>7</v>
      </c>
    </row>
    <row r="21" spans="1:7" x14ac:dyDescent="0.2">
      <c r="A21" s="20" t="s">
        <v>182</v>
      </c>
      <c r="B21" s="135">
        <v>46</v>
      </c>
      <c r="C21" s="136">
        <v>58</v>
      </c>
      <c r="D21" s="136">
        <v>19</v>
      </c>
    </row>
    <row r="22" spans="1:7" x14ac:dyDescent="0.2">
      <c r="A22" s="21" t="s">
        <v>183</v>
      </c>
      <c r="B22" s="138">
        <v>-16</v>
      </c>
      <c r="C22" s="139">
        <v>-22</v>
      </c>
      <c r="D22" s="139">
        <v>-219</v>
      </c>
    </row>
    <row r="23" spans="1:7" ht="13.5" thickBot="1" x14ac:dyDescent="0.25">
      <c r="A23" s="106" t="s">
        <v>39</v>
      </c>
      <c r="B23" s="107">
        <v>30</v>
      </c>
      <c r="C23" s="108">
        <v>36</v>
      </c>
      <c r="D23" s="107">
        <v>-200</v>
      </c>
      <c r="E23" s="30"/>
      <c r="F23" s="30"/>
      <c r="G23" s="30"/>
    </row>
    <row r="24" spans="1:7" s="30" customFormat="1" x14ac:dyDescent="0.2">
      <c r="A24" s="2"/>
      <c r="B24" s="25"/>
      <c r="C24" s="2"/>
      <c r="D24" s="2"/>
      <c r="E24" s="2"/>
      <c r="F24" s="2"/>
      <c r="G24" s="2"/>
    </row>
    <row r="25" spans="1:7" ht="16.5" x14ac:dyDescent="0.2">
      <c r="A25" s="1" t="s">
        <v>206</v>
      </c>
    </row>
    <row r="26" spans="1:7" ht="16.5" x14ac:dyDescent="0.2">
      <c r="A26" s="1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37"/>
    </row>
  </sheetData>
  <mergeCells count="1">
    <mergeCell ref="B4:D4"/>
  </mergeCells>
  <pageMargins left="0.7" right="0.7" top="0.75" bottom="0.75" header="0.3" footer="0.3"/>
  <pageSetup paperSize="9" scale="89" orientation="landscape" r:id="rId1"/>
  <headerFooter>
    <oddFooter>&amp;C16 May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80" zoomScaleNormal="80" workbookViewId="0">
      <selection activeCell="F44" sqref="F44"/>
    </sheetView>
  </sheetViews>
  <sheetFormatPr defaultRowHeight="15" x14ac:dyDescent="0.25"/>
  <cols>
    <col min="1" max="1" width="55.140625" customWidth="1"/>
    <col min="2" max="4" width="23.7109375" customWidth="1"/>
    <col min="5" max="5" width="3.140625" customWidth="1"/>
    <col min="6" max="8" width="23.5703125" customWidth="1"/>
    <col min="9" max="9" width="5.5703125" customWidth="1"/>
    <col min="10" max="12" width="23.5703125" customWidth="1"/>
  </cols>
  <sheetData>
    <row r="1" spans="1:13" s="83" customFormat="1" ht="15.75" x14ac:dyDescent="0.25">
      <c r="A1" s="103" t="s">
        <v>0</v>
      </c>
      <c r="B1" s="103"/>
      <c r="C1" s="103"/>
      <c r="D1" s="103"/>
      <c r="E1" s="103"/>
      <c r="F1" s="181"/>
      <c r="G1" s="181"/>
      <c r="H1" s="182"/>
      <c r="I1" s="182"/>
      <c r="J1" s="182"/>
      <c r="K1" s="182"/>
      <c r="L1" s="182"/>
      <c r="M1" s="100"/>
    </row>
    <row r="2" spans="1:13" s="83" customFormat="1" x14ac:dyDescent="0.25">
      <c r="A2" s="104"/>
      <c r="B2" s="104"/>
      <c r="C2" s="104"/>
      <c r="D2" s="104"/>
      <c r="E2" s="104"/>
      <c r="F2" s="183"/>
      <c r="G2" s="183"/>
      <c r="H2" s="184"/>
      <c r="I2" s="182"/>
      <c r="J2" s="182"/>
      <c r="K2" s="182"/>
      <c r="L2" s="182"/>
      <c r="M2" s="100"/>
    </row>
    <row r="3" spans="1:13" s="83" customFormat="1" x14ac:dyDescent="0.25">
      <c r="A3" s="105" t="s">
        <v>40</v>
      </c>
      <c r="B3" s="105"/>
      <c r="C3" s="105"/>
      <c r="D3" s="105"/>
      <c r="E3" s="105"/>
      <c r="F3" s="183"/>
      <c r="G3" s="183"/>
      <c r="H3" s="184"/>
      <c r="I3" s="182"/>
      <c r="J3" s="182"/>
      <c r="K3" s="182"/>
      <c r="L3" s="182"/>
      <c r="M3" s="100"/>
    </row>
    <row r="4" spans="1:13" s="83" customFormat="1" x14ac:dyDescent="0.25">
      <c r="A4" s="105"/>
      <c r="B4" s="224" t="s">
        <v>173</v>
      </c>
      <c r="C4" s="224"/>
      <c r="D4" s="224"/>
      <c r="E4" s="105"/>
      <c r="F4" s="224" t="s">
        <v>173</v>
      </c>
      <c r="G4" s="224"/>
      <c r="H4" s="224"/>
      <c r="I4" s="182"/>
      <c r="J4" s="100"/>
      <c r="K4" s="100"/>
      <c r="L4" s="100"/>
      <c r="M4" s="100"/>
    </row>
    <row r="5" spans="1:13" s="83" customFormat="1" x14ac:dyDescent="0.25">
      <c r="A5" s="105"/>
      <c r="B5" s="185" t="s">
        <v>194</v>
      </c>
      <c r="C5" s="186" t="s">
        <v>146</v>
      </c>
      <c r="D5" s="185" t="s">
        <v>147</v>
      </c>
      <c r="E5" s="105"/>
      <c r="F5" s="185" t="s">
        <v>194</v>
      </c>
      <c r="G5" s="186" t="s">
        <v>146</v>
      </c>
      <c r="H5" s="185" t="s">
        <v>147</v>
      </c>
      <c r="I5" s="182"/>
      <c r="J5" s="100"/>
      <c r="K5" s="100"/>
      <c r="L5" s="100"/>
      <c r="M5" s="100"/>
    </row>
    <row r="6" spans="1:13" s="83" customFormat="1" x14ac:dyDescent="0.25">
      <c r="A6" s="105"/>
      <c r="B6" s="187">
        <v>42825</v>
      </c>
      <c r="C6" s="188" t="s">
        <v>148</v>
      </c>
      <c r="D6" s="187">
        <v>42825</v>
      </c>
      <c r="E6" s="105"/>
      <c r="F6" s="187">
        <v>42460</v>
      </c>
      <c r="G6" s="188" t="s">
        <v>148</v>
      </c>
      <c r="H6" s="187">
        <v>42460</v>
      </c>
      <c r="I6" s="182"/>
      <c r="J6" s="100"/>
      <c r="K6" s="100"/>
      <c r="L6" s="100"/>
      <c r="M6" s="100"/>
    </row>
    <row r="7" spans="1:13" s="83" customFormat="1" x14ac:dyDescent="0.25">
      <c r="A7" s="189"/>
      <c r="B7" s="190" t="s">
        <v>71</v>
      </c>
      <c r="C7" s="191" t="s">
        <v>71</v>
      </c>
      <c r="D7" s="190" t="s">
        <v>71</v>
      </c>
      <c r="E7" s="189"/>
      <c r="F7" s="190" t="s">
        <v>71</v>
      </c>
      <c r="G7" s="191" t="s">
        <v>71</v>
      </c>
      <c r="H7" s="190" t="s">
        <v>71</v>
      </c>
      <c r="I7" s="182"/>
      <c r="J7" s="100"/>
      <c r="K7" s="100"/>
      <c r="L7" s="100"/>
      <c r="M7" s="100"/>
    </row>
    <row r="8" spans="1:13" s="83" customFormat="1" x14ac:dyDescent="0.25">
      <c r="A8" s="192" t="s">
        <v>26</v>
      </c>
      <c r="B8" s="177">
        <v>411</v>
      </c>
      <c r="C8" s="193"/>
      <c r="D8" s="177">
        <f>SUM(B8:C8)</f>
        <v>411</v>
      </c>
      <c r="E8" s="194"/>
      <c r="F8" s="177">
        <v>400</v>
      </c>
      <c r="G8" s="193"/>
      <c r="H8" s="177">
        <f>SUM(F8:G8)</f>
        <v>400</v>
      </c>
      <c r="I8" s="182"/>
      <c r="J8" s="100"/>
      <c r="K8" s="100"/>
      <c r="L8" s="100"/>
      <c r="M8" s="100"/>
    </row>
    <row r="9" spans="1:13" s="83" customFormat="1" x14ac:dyDescent="0.25">
      <c r="A9" s="194" t="s">
        <v>27</v>
      </c>
      <c r="B9" s="178">
        <v>86</v>
      </c>
      <c r="C9" s="195">
        <f>B19+B22</f>
        <v>0</v>
      </c>
      <c r="D9" s="178">
        <f>SUM(B9:C9)</f>
        <v>86</v>
      </c>
      <c r="E9" s="194"/>
      <c r="F9" s="178">
        <v>91</v>
      </c>
      <c r="G9" s="195">
        <v>1</v>
      </c>
      <c r="H9" s="178">
        <f>SUM(F9:G9)</f>
        <v>92</v>
      </c>
      <c r="I9" s="182"/>
      <c r="J9" s="100"/>
      <c r="K9" s="100"/>
      <c r="L9" s="100"/>
      <c r="M9" s="100"/>
    </row>
    <row r="10" spans="1:13" s="83" customFormat="1" x14ac:dyDescent="0.25">
      <c r="A10" s="20" t="s">
        <v>28</v>
      </c>
      <c r="B10" s="177">
        <v>497</v>
      </c>
      <c r="C10" s="193">
        <f>C8+C9</f>
        <v>0</v>
      </c>
      <c r="D10" s="177">
        <f>D8+D9</f>
        <v>497</v>
      </c>
      <c r="E10" s="196"/>
      <c r="F10" s="177">
        <v>491</v>
      </c>
      <c r="G10" s="193">
        <f>G8+G9</f>
        <v>1</v>
      </c>
      <c r="H10" s="177">
        <f>H8+H9</f>
        <v>492</v>
      </c>
      <c r="I10" s="182"/>
      <c r="J10" s="100"/>
      <c r="K10" s="100"/>
      <c r="L10" s="100"/>
      <c r="M10" s="100"/>
    </row>
    <row r="11" spans="1:13" s="83" customFormat="1" x14ac:dyDescent="0.25">
      <c r="A11" s="21" t="s">
        <v>29</v>
      </c>
      <c r="B11" s="178">
        <v>-348</v>
      </c>
      <c r="C11" s="195">
        <f>B16+B17+B18+B21</f>
        <v>-77</v>
      </c>
      <c r="D11" s="178">
        <f>SUM(B11:C11)</f>
        <v>-425</v>
      </c>
      <c r="E11" s="21"/>
      <c r="F11" s="178">
        <v>-353</v>
      </c>
      <c r="G11" s="195">
        <v>-50</v>
      </c>
      <c r="H11" s="178">
        <f>SUM(F11:G11)</f>
        <v>-403</v>
      </c>
      <c r="I11" s="182"/>
      <c r="J11" s="100"/>
      <c r="K11" s="100"/>
      <c r="L11" s="100"/>
      <c r="M11" s="100"/>
    </row>
    <row r="12" spans="1:13" s="83" customFormat="1" x14ac:dyDescent="0.25">
      <c r="A12" s="20" t="s">
        <v>132</v>
      </c>
      <c r="B12" s="177">
        <v>149</v>
      </c>
      <c r="C12" s="193">
        <f>C10+C11</f>
        <v>-77</v>
      </c>
      <c r="D12" s="177">
        <f>D10+D11</f>
        <v>72</v>
      </c>
      <c r="E12" s="196"/>
      <c r="F12" s="177">
        <v>138</v>
      </c>
      <c r="G12" s="193">
        <f>G10+G11</f>
        <v>-49</v>
      </c>
      <c r="H12" s="177">
        <f>H10+H11</f>
        <v>89</v>
      </c>
      <c r="I12" s="182"/>
      <c r="J12" s="100"/>
      <c r="K12" s="100"/>
      <c r="L12" s="100"/>
      <c r="M12" s="100"/>
    </row>
    <row r="13" spans="1:13" s="83" customFormat="1" x14ac:dyDescent="0.25">
      <c r="A13" s="21" t="s">
        <v>30</v>
      </c>
      <c r="B13" s="178">
        <v>-26</v>
      </c>
      <c r="C13" s="195"/>
      <c r="D13" s="178">
        <f>SUM(B13:C13)</f>
        <v>-26</v>
      </c>
      <c r="E13" s="21"/>
      <c r="F13" s="178">
        <v>-31</v>
      </c>
      <c r="G13" s="195"/>
      <c r="H13" s="178">
        <f>SUM(F13:G13)</f>
        <v>-31</v>
      </c>
      <c r="I13" s="182"/>
      <c r="J13" s="100"/>
      <c r="K13" s="100"/>
      <c r="L13" s="100"/>
      <c r="M13" s="100"/>
    </row>
    <row r="14" spans="1:13" s="83" customFormat="1" x14ac:dyDescent="0.25">
      <c r="A14" s="197" t="s">
        <v>133</v>
      </c>
      <c r="B14" s="179">
        <v>123</v>
      </c>
      <c r="C14" s="198">
        <f>C12+C13</f>
        <v>-77</v>
      </c>
      <c r="D14" s="179">
        <f>D12+D13</f>
        <v>46</v>
      </c>
      <c r="E14" s="197"/>
      <c r="F14" s="179">
        <v>107</v>
      </c>
      <c r="G14" s="198">
        <f>G12+G13</f>
        <v>-49</v>
      </c>
      <c r="H14" s="179">
        <f>H12+H13</f>
        <v>58</v>
      </c>
      <c r="I14" s="182"/>
      <c r="J14" s="100"/>
      <c r="K14" s="100"/>
      <c r="L14" s="100"/>
      <c r="M14" s="100"/>
    </row>
    <row r="15" spans="1:13" s="83" customFormat="1" x14ac:dyDescent="0.25">
      <c r="A15" s="199"/>
      <c r="B15" s="180"/>
      <c r="C15" s="200"/>
      <c r="D15" s="180"/>
      <c r="E15" s="199"/>
      <c r="F15" s="180"/>
      <c r="G15" s="200"/>
      <c r="H15" s="180"/>
      <c r="I15" s="182"/>
      <c r="J15" s="100"/>
      <c r="K15" s="100"/>
      <c r="L15" s="100"/>
      <c r="M15" s="100"/>
    </row>
    <row r="16" spans="1:13" s="83" customFormat="1" x14ac:dyDescent="0.25">
      <c r="A16" s="201" t="s">
        <v>31</v>
      </c>
      <c r="B16" s="177">
        <v>-19</v>
      </c>
      <c r="C16" s="193">
        <f>-B16</f>
        <v>19</v>
      </c>
      <c r="D16" s="177">
        <f t="shared" ref="D16:D22" si="0">SUM(B16:C16)</f>
        <v>0</v>
      </c>
      <c r="E16" s="201"/>
      <c r="F16" s="177">
        <v>-46</v>
      </c>
      <c r="G16" s="193">
        <f>-F16</f>
        <v>46</v>
      </c>
      <c r="H16" s="177">
        <f t="shared" ref="H16:H22" si="1">SUM(F16:G16)</f>
        <v>0</v>
      </c>
      <c r="I16" s="182"/>
      <c r="J16" s="100"/>
      <c r="K16" s="100"/>
      <c r="L16" s="100"/>
      <c r="M16" s="100"/>
    </row>
    <row r="17" spans="1:13" s="83" customFormat="1" x14ac:dyDescent="0.25">
      <c r="A17" s="201" t="s">
        <v>32</v>
      </c>
      <c r="B17" s="177">
        <v>-53</v>
      </c>
      <c r="C17" s="193">
        <f t="shared" ref="C17:C18" si="2">-B17</f>
        <v>53</v>
      </c>
      <c r="D17" s="177">
        <f t="shared" si="0"/>
        <v>0</v>
      </c>
      <c r="E17" s="201"/>
      <c r="F17" s="177"/>
      <c r="G17" s="193">
        <f t="shared" ref="G17:G21" si="3">-F17</f>
        <v>0</v>
      </c>
      <c r="H17" s="177">
        <f t="shared" si="1"/>
        <v>0</v>
      </c>
      <c r="I17" s="182"/>
      <c r="J17" s="100"/>
      <c r="K17" s="100"/>
      <c r="L17" s="100"/>
      <c r="M17" s="100"/>
    </row>
    <row r="18" spans="1:13" s="83" customFormat="1" x14ac:dyDescent="0.25">
      <c r="A18" s="201" t="s">
        <v>33</v>
      </c>
      <c r="B18" s="177">
        <v>-5</v>
      </c>
      <c r="C18" s="193">
        <f t="shared" si="2"/>
        <v>5</v>
      </c>
      <c r="D18" s="177">
        <f t="shared" si="0"/>
        <v>0</v>
      </c>
      <c r="E18" s="201"/>
      <c r="F18" s="177">
        <v>-4</v>
      </c>
      <c r="G18" s="193">
        <f t="shared" si="3"/>
        <v>4</v>
      </c>
      <c r="H18" s="177">
        <f t="shared" si="1"/>
        <v>0</v>
      </c>
      <c r="I18" s="182"/>
      <c r="J18" s="100"/>
      <c r="K18" s="100"/>
      <c r="L18" s="100"/>
      <c r="M18" s="100"/>
    </row>
    <row r="19" spans="1:13" s="83" customFormat="1" x14ac:dyDescent="0.25">
      <c r="A19" s="201" t="s">
        <v>34</v>
      </c>
      <c r="B19" s="177"/>
      <c r="C19" s="193"/>
      <c r="D19" s="177">
        <f t="shared" si="0"/>
        <v>0</v>
      </c>
      <c r="E19" s="201"/>
      <c r="F19" s="177">
        <v>1</v>
      </c>
      <c r="G19" s="193">
        <f t="shared" si="3"/>
        <v>-1</v>
      </c>
      <c r="H19" s="177">
        <f t="shared" si="1"/>
        <v>0</v>
      </c>
      <c r="I19" s="182"/>
      <c r="J19" s="100"/>
      <c r="K19" s="100"/>
      <c r="L19" s="100"/>
      <c r="M19" s="100"/>
    </row>
    <row r="20" spans="1:13" s="83" customFormat="1" x14ac:dyDescent="0.25">
      <c r="A20" s="201" t="s">
        <v>35</v>
      </c>
      <c r="B20" s="177"/>
      <c r="C20" s="193"/>
      <c r="D20" s="177">
        <f t="shared" si="0"/>
        <v>0</v>
      </c>
      <c r="E20" s="201"/>
      <c r="F20" s="177">
        <v>0</v>
      </c>
      <c r="G20" s="193">
        <f t="shared" si="3"/>
        <v>0</v>
      </c>
      <c r="H20" s="177">
        <f t="shared" si="1"/>
        <v>0</v>
      </c>
      <c r="I20" s="182"/>
      <c r="J20" s="100"/>
      <c r="K20" s="100"/>
      <c r="L20" s="100"/>
      <c r="M20" s="100"/>
    </row>
    <row r="21" spans="1:13" s="83" customFormat="1" x14ac:dyDescent="0.25">
      <c r="A21" s="202" t="s">
        <v>36</v>
      </c>
      <c r="B21" s="177"/>
      <c r="C21" s="193"/>
      <c r="D21" s="177"/>
      <c r="E21" s="201"/>
      <c r="F21" s="177">
        <v>0</v>
      </c>
      <c r="G21" s="193">
        <f t="shared" si="3"/>
        <v>0</v>
      </c>
      <c r="H21" s="177"/>
      <c r="I21" s="182"/>
      <c r="J21" s="100"/>
      <c r="K21" s="100"/>
      <c r="L21" s="100"/>
      <c r="M21" s="100"/>
    </row>
    <row r="22" spans="1:13" s="83" customFormat="1" x14ac:dyDescent="0.25">
      <c r="A22" s="21" t="s">
        <v>150</v>
      </c>
      <c r="B22" s="178"/>
      <c r="C22" s="195"/>
      <c r="D22" s="178">
        <f t="shared" si="0"/>
        <v>0</v>
      </c>
      <c r="E22" s="21"/>
      <c r="F22" s="178"/>
      <c r="G22" s="195"/>
      <c r="H22" s="178">
        <f t="shared" si="1"/>
        <v>0</v>
      </c>
      <c r="I22" s="182"/>
      <c r="J22" s="100"/>
      <c r="K22" s="100"/>
      <c r="L22" s="100"/>
      <c r="M22" s="100"/>
    </row>
    <row r="23" spans="1:13" s="83" customFormat="1" x14ac:dyDescent="0.25">
      <c r="A23" s="20" t="s">
        <v>37</v>
      </c>
      <c r="B23" s="177">
        <v>46</v>
      </c>
      <c r="C23" s="177">
        <f>C14+SUM(C16:C22)</f>
        <v>0</v>
      </c>
      <c r="D23" s="177">
        <f>D14+SUM(D16:D22)</f>
        <v>46</v>
      </c>
      <c r="E23" s="177"/>
      <c r="F23" s="177">
        <f>F14+SUM(F16:F22)</f>
        <v>58</v>
      </c>
      <c r="G23" s="177">
        <f>G14+SUM(G16:G22)</f>
        <v>0</v>
      </c>
      <c r="H23" s="177">
        <f>H14+SUM(H16:H22)</f>
        <v>58</v>
      </c>
      <c r="I23" s="182"/>
      <c r="J23" s="100"/>
      <c r="K23" s="100"/>
      <c r="L23" s="100"/>
      <c r="M23" s="100"/>
    </row>
    <row r="24" spans="1:13" s="83" customFormat="1" x14ac:dyDescent="0.25">
      <c r="A24" s="21" t="s">
        <v>38</v>
      </c>
      <c r="B24" s="178">
        <v>-16</v>
      </c>
      <c r="C24" s="195"/>
      <c r="D24" s="178">
        <f>SUM(B24:C24)</f>
        <v>-16</v>
      </c>
      <c r="E24" s="21"/>
      <c r="F24" s="178">
        <v>-22</v>
      </c>
      <c r="G24" s="195"/>
      <c r="H24" s="178">
        <f>SUM(F24:G24)</f>
        <v>-22</v>
      </c>
      <c r="I24" s="182"/>
      <c r="J24" s="100"/>
      <c r="K24" s="100"/>
      <c r="L24" s="100"/>
      <c r="M24" s="100"/>
    </row>
    <row r="25" spans="1:13" s="83" customFormat="1" ht="15.75" thickBot="1" x14ac:dyDescent="0.3">
      <c r="A25" s="106" t="s">
        <v>39</v>
      </c>
      <c r="B25" s="107">
        <v>30</v>
      </c>
      <c r="C25" s="108"/>
      <c r="D25" s="107">
        <f>SUM(B25:C25)</f>
        <v>30</v>
      </c>
      <c r="E25" s="106"/>
      <c r="F25" s="107">
        <v>36</v>
      </c>
      <c r="G25" s="108"/>
      <c r="H25" s="107">
        <f>SUM(F25:G25)</f>
        <v>36</v>
      </c>
      <c r="I25" s="182"/>
      <c r="J25" s="100"/>
      <c r="K25" s="100"/>
      <c r="L25" s="100"/>
      <c r="M25" s="100"/>
    </row>
    <row r="26" spans="1:13" x14ac:dyDescent="0.25">
      <c r="A26" s="109"/>
      <c r="B26" s="110"/>
      <c r="C26" s="111"/>
      <c r="D26" s="110"/>
      <c r="E26" s="109"/>
      <c r="F26" s="110"/>
      <c r="G26" s="111"/>
      <c r="H26" s="110"/>
      <c r="I26" s="30"/>
      <c r="J26" s="102"/>
      <c r="K26" s="102"/>
      <c r="L26" s="102"/>
      <c r="M26" s="102"/>
    </row>
    <row r="27" spans="1:13" x14ac:dyDescent="0.25">
      <c r="A27" s="101"/>
      <c r="B27" s="112"/>
      <c r="C27" s="101"/>
      <c r="D27" s="101"/>
      <c r="E27" s="101"/>
      <c r="F27" s="101"/>
      <c r="G27" s="101"/>
      <c r="H27" s="101"/>
      <c r="I27" s="102"/>
      <c r="J27" s="102"/>
      <c r="K27" s="102"/>
      <c r="L27" s="102"/>
      <c r="M27" s="102"/>
    </row>
    <row r="28" spans="1:13" x14ac:dyDescent="0.25">
      <c r="A28" s="194" t="s">
        <v>151</v>
      </c>
      <c r="B28" s="207">
        <f>B39/B43*2</f>
        <v>6.3124250898921291E-2</v>
      </c>
      <c r="C28" s="101"/>
      <c r="D28" s="101"/>
      <c r="E28" s="101"/>
      <c r="F28" s="207">
        <f>F39/F43*2</f>
        <v>4.5470949115842658E-2</v>
      </c>
      <c r="G28" s="100"/>
      <c r="H28" s="100"/>
      <c r="I28" s="102"/>
      <c r="J28" s="101"/>
      <c r="K28" s="102"/>
      <c r="L28" s="102"/>
      <c r="M28" s="102"/>
    </row>
    <row r="29" spans="1:13" x14ac:dyDescent="0.25">
      <c r="A29" s="194" t="s">
        <v>6</v>
      </c>
      <c r="B29" s="211">
        <f>-B11/B10</f>
        <v>0.7002012072434608</v>
      </c>
      <c r="C29" s="101"/>
      <c r="D29" s="113"/>
      <c r="E29" s="98"/>
      <c r="F29" s="211">
        <f>-F11/F10</f>
        <v>0.71894093686354377</v>
      </c>
      <c r="G29" s="100"/>
      <c r="H29" s="207"/>
      <c r="I29" s="102"/>
      <c r="J29" s="101"/>
      <c r="K29" s="102"/>
      <c r="L29" s="102"/>
      <c r="M29" s="102"/>
    </row>
    <row r="30" spans="1:13" x14ac:dyDescent="0.25">
      <c r="A30" s="194" t="s">
        <v>7</v>
      </c>
      <c r="B30" s="209">
        <v>4.7000000000000002E-3</v>
      </c>
      <c r="C30" s="101"/>
      <c r="D30" s="101"/>
      <c r="E30" s="98"/>
      <c r="F30" s="209">
        <f>F38/F41*2</f>
        <v>4.4580374267793269E-3</v>
      </c>
      <c r="G30" s="100"/>
      <c r="H30" s="100"/>
      <c r="I30" s="102"/>
      <c r="J30" s="101"/>
      <c r="K30" s="102"/>
      <c r="L30" s="102"/>
      <c r="M30" s="102"/>
    </row>
    <row r="31" spans="1:13" x14ac:dyDescent="0.25">
      <c r="A31" s="218" t="s">
        <v>130</v>
      </c>
      <c r="B31" s="212">
        <f>B39/B42*100</f>
        <v>8.9569160997732435</v>
      </c>
      <c r="C31" s="101"/>
      <c r="D31" s="101"/>
      <c r="E31" s="98"/>
      <c r="F31" s="212">
        <f>F39/F42*100</f>
        <v>7.1590909090909092</v>
      </c>
      <c r="G31" s="100"/>
      <c r="H31" s="100"/>
      <c r="I31" s="102"/>
      <c r="J31" s="101"/>
      <c r="K31" s="102"/>
      <c r="L31" s="102"/>
      <c r="M31" s="102"/>
    </row>
    <row r="32" spans="1:13" x14ac:dyDescent="0.25">
      <c r="A32" s="194" t="s">
        <v>8</v>
      </c>
      <c r="B32" s="101"/>
      <c r="C32" s="101"/>
      <c r="D32" s="207">
        <f>B40/B43*2</f>
        <v>1.1985617259288853E-2</v>
      </c>
      <c r="E32" s="114"/>
      <c r="F32" s="217"/>
      <c r="G32" s="217"/>
      <c r="H32" s="207">
        <f>F40/F43*2</f>
        <v>8.6611331649224105E-3</v>
      </c>
      <c r="I32" s="102"/>
      <c r="J32" s="101"/>
      <c r="K32" s="102"/>
      <c r="L32" s="102"/>
      <c r="M32" s="102"/>
    </row>
    <row r="33" spans="1:13" x14ac:dyDescent="0.25">
      <c r="A33" s="194" t="s">
        <v>9</v>
      </c>
      <c r="B33" s="101"/>
      <c r="C33" s="101"/>
      <c r="D33" s="208">
        <f>-D11/D10</f>
        <v>0.85513078470824955</v>
      </c>
      <c r="E33" s="98"/>
      <c r="F33" s="100"/>
      <c r="G33" s="100"/>
      <c r="H33" s="208">
        <f>-H11/H10</f>
        <v>0.81910569105691056</v>
      </c>
      <c r="I33" s="102"/>
      <c r="J33" s="101"/>
      <c r="K33" s="102"/>
      <c r="L33" s="102"/>
      <c r="M33" s="102"/>
    </row>
    <row r="34" spans="1:13" x14ac:dyDescent="0.25">
      <c r="A34" s="194" t="s">
        <v>10</v>
      </c>
      <c r="B34" s="101"/>
      <c r="C34" s="101"/>
      <c r="D34" s="209">
        <f>D25/B41*2</f>
        <v>1.5227266959368577E-3</v>
      </c>
      <c r="E34" s="98"/>
      <c r="F34" s="100"/>
      <c r="G34" s="100"/>
      <c r="H34" s="209">
        <f>H25/F41*2</f>
        <v>1.8661552019076254E-3</v>
      </c>
      <c r="I34" s="102"/>
      <c r="J34" s="101"/>
      <c r="K34" s="102"/>
      <c r="L34" s="102"/>
      <c r="M34" s="102"/>
    </row>
    <row r="35" spans="1:13" x14ac:dyDescent="0.25">
      <c r="A35" s="218" t="s">
        <v>131</v>
      </c>
      <c r="B35" s="98"/>
      <c r="C35" s="98"/>
      <c r="D35" s="210">
        <f>B40/B42*100</f>
        <v>1.7006802721088436</v>
      </c>
      <c r="E35" s="98"/>
      <c r="F35" s="100"/>
      <c r="G35" s="100"/>
      <c r="H35" s="210">
        <f>F40/F42*100</f>
        <v>1.3636363636363635</v>
      </c>
      <c r="I35" s="102"/>
      <c r="J35" s="100" t="s">
        <v>201</v>
      </c>
      <c r="K35" s="102"/>
      <c r="L35" s="102"/>
      <c r="M35" s="102"/>
    </row>
    <row r="36" spans="1:13" ht="16.5" x14ac:dyDescent="0.25">
      <c r="A36" s="1" t="s">
        <v>200</v>
      </c>
      <c r="B36" s="101"/>
      <c r="C36" s="101"/>
      <c r="D36" s="101"/>
      <c r="E36" s="101"/>
      <c r="F36" s="100"/>
      <c r="G36" s="100"/>
      <c r="H36" s="100"/>
      <c r="I36" s="102"/>
      <c r="J36" s="100"/>
      <c r="K36" s="102"/>
      <c r="L36" s="102"/>
      <c r="M36" s="102"/>
    </row>
    <row r="37" spans="1:13" x14ac:dyDescent="0.25">
      <c r="A37" s="100"/>
      <c r="B37" s="101"/>
      <c r="C37" s="101"/>
      <c r="D37" s="101"/>
      <c r="E37" s="101"/>
      <c r="F37" s="100"/>
      <c r="G37" s="100"/>
      <c r="H37" s="100"/>
      <c r="I37" s="102"/>
      <c r="J37" s="100"/>
      <c r="K37" s="102"/>
      <c r="L37" s="102"/>
      <c r="M37" s="102"/>
    </row>
    <row r="38" spans="1:13" x14ac:dyDescent="0.25">
      <c r="A38" s="100" t="s">
        <v>169</v>
      </c>
      <c r="B38" s="206">
        <f>B14-29</f>
        <v>94</v>
      </c>
      <c r="C38" s="115"/>
      <c r="D38" s="115"/>
      <c r="E38" s="115"/>
      <c r="F38" s="206">
        <f>107-21</f>
        <v>86</v>
      </c>
      <c r="G38" s="100"/>
      <c r="H38" s="100"/>
      <c r="I38" s="102"/>
      <c r="J38" s="100" t="s">
        <v>202</v>
      </c>
      <c r="K38" s="102"/>
      <c r="L38" s="102"/>
      <c r="M38" s="102"/>
    </row>
    <row r="39" spans="1:13" x14ac:dyDescent="0.25">
      <c r="A39" s="100" t="s">
        <v>170</v>
      </c>
      <c r="B39" s="206">
        <f>B38-15</f>
        <v>79</v>
      </c>
      <c r="C39" s="115"/>
      <c r="D39" s="115"/>
      <c r="E39" s="115"/>
      <c r="F39" s="206">
        <v>63</v>
      </c>
      <c r="G39" s="100"/>
      <c r="H39" s="100"/>
      <c r="I39" s="102"/>
      <c r="J39" s="100" t="s">
        <v>202</v>
      </c>
      <c r="K39" s="102"/>
      <c r="L39" s="102"/>
      <c r="M39" s="102"/>
    </row>
    <row r="40" spans="1:13" x14ac:dyDescent="0.25">
      <c r="A40" s="100" t="s">
        <v>161</v>
      </c>
      <c r="B40" s="206">
        <v>15</v>
      </c>
      <c r="C40" s="115"/>
      <c r="D40" s="115"/>
      <c r="E40" s="115"/>
      <c r="F40" s="206">
        <v>12</v>
      </c>
      <c r="G40" s="206"/>
      <c r="H40" s="100"/>
      <c r="I40" s="102"/>
      <c r="J40" s="100" t="s">
        <v>203</v>
      </c>
      <c r="K40" s="102"/>
      <c r="L40" s="102"/>
      <c r="M40" s="102"/>
    </row>
    <row r="41" spans="1:13" x14ac:dyDescent="0.25">
      <c r="A41" s="194" t="s">
        <v>165</v>
      </c>
      <c r="B41" s="206">
        <f>'Balance Sheet Information'!B12+'Balance Sheet Information'!B13</f>
        <v>39403</v>
      </c>
      <c r="C41" s="115"/>
      <c r="D41" s="115"/>
      <c r="E41" s="115"/>
      <c r="F41" s="206">
        <f>'Balance Sheet Information'!F12+'Balance Sheet Information'!F13</f>
        <v>38582</v>
      </c>
      <c r="G41" s="100"/>
      <c r="H41" s="100"/>
      <c r="I41" s="102"/>
      <c r="J41" s="100"/>
      <c r="K41" s="102"/>
      <c r="L41" s="102"/>
      <c r="M41" s="102"/>
    </row>
    <row r="42" spans="1:13" x14ac:dyDescent="0.25">
      <c r="A42" s="194" t="s">
        <v>166</v>
      </c>
      <c r="B42" s="206">
        <v>882</v>
      </c>
      <c r="C42" s="115"/>
      <c r="D42" s="115"/>
      <c r="E42" s="115"/>
      <c r="F42" s="206">
        <v>880</v>
      </c>
      <c r="G42" s="100"/>
      <c r="H42" s="100"/>
      <c r="I42" s="102"/>
      <c r="J42" s="100" t="s">
        <v>201</v>
      </c>
      <c r="K42" s="102"/>
      <c r="L42" s="102"/>
      <c r="M42" s="102"/>
    </row>
    <row r="43" spans="1:13" x14ac:dyDescent="0.25">
      <c r="A43" s="194" t="s">
        <v>171</v>
      </c>
      <c r="B43" s="206">
        <v>2503</v>
      </c>
      <c r="C43" s="115"/>
      <c r="D43" s="115"/>
      <c r="E43" s="115"/>
      <c r="F43" s="206">
        <v>2771</v>
      </c>
      <c r="G43" s="100"/>
      <c r="H43" s="100"/>
      <c r="I43" s="101"/>
      <c r="J43" s="101"/>
      <c r="K43" s="102"/>
      <c r="L43" s="102"/>
      <c r="M43" s="102"/>
    </row>
    <row r="44" spans="1:13" x14ac:dyDescent="0.25">
      <c r="A44" s="101"/>
      <c r="B44" s="101"/>
      <c r="C44" s="101"/>
      <c r="D44" s="101"/>
      <c r="E44" s="101"/>
      <c r="F44" s="101"/>
      <c r="G44" s="101"/>
      <c r="H44" s="101"/>
      <c r="I44" s="102"/>
      <c r="J44" s="101"/>
      <c r="K44" s="102"/>
      <c r="L44" s="102"/>
      <c r="M44" s="102"/>
    </row>
    <row r="45" spans="1:13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1"/>
      <c r="K45" s="102"/>
      <c r="L45" s="102"/>
      <c r="M45" s="102"/>
    </row>
    <row r="46" spans="1:13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1"/>
      <c r="K46" s="102"/>
      <c r="L46" s="102"/>
      <c r="M46" s="102"/>
    </row>
    <row r="47" spans="1:13" x14ac:dyDescent="0.25">
      <c r="A47" s="101"/>
      <c r="B47" s="101"/>
      <c r="C47" s="101"/>
      <c r="D47" s="101"/>
      <c r="E47" s="102"/>
      <c r="F47" s="102"/>
      <c r="G47" s="102"/>
      <c r="H47" s="102"/>
      <c r="I47" s="102"/>
      <c r="J47" s="102"/>
      <c r="K47" s="102"/>
      <c r="L47" s="102"/>
      <c r="M47" s="102"/>
    </row>
  </sheetData>
  <mergeCells count="2">
    <mergeCell ref="F4:H4"/>
    <mergeCell ref="B4:D4"/>
  </mergeCells>
  <pageMargins left="0.7" right="0.7" top="0.75" bottom="0.75" header="0.3" footer="0.3"/>
  <pageSetup paperSize="9" scale="57" orientation="landscape" r:id="rId1"/>
  <headerFooter>
    <oddFooter>&amp;C16 May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80" zoomScaleNormal="80" workbookViewId="0"/>
  </sheetViews>
  <sheetFormatPr defaultRowHeight="14.25" x14ac:dyDescent="0.2"/>
  <cols>
    <col min="1" max="1" width="54.28515625" style="78" customWidth="1"/>
    <col min="2" max="2" width="19.28515625" style="78" customWidth="1"/>
    <col min="3" max="3" width="19.42578125" style="78" customWidth="1"/>
    <col min="4" max="4" width="17.42578125" style="78" customWidth="1"/>
    <col min="5" max="5" width="3" style="78" customWidth="1"/>
    <col min="6" max="8" width="20.5703125" style="78" customWidth="1"/>
    <col min="9" max="16384" width="9.140625" style="78"/>
  </cols>
  <sheetData>
    <row r="1" spans="1:8" ht="15.75" x14ac:dyDescent="0.25">
      <c r="A1" s="32" t="s">
        <v>0</v>
      </c>
    </row>
    <row r="2" spans="1:8" x14ac:dyDescent="0.2">
      <c r="A2" s="4" t="s">
        <v>41</v>
      </c>
      <c r="B2" s="225" t="s">
        <v>184</v>
      </c>
      <c r="C2" s="225"/>
      <c r="D2" s="225"/>
      <c r="E2" s="58"/>
      <c r="F2" s="225" t="s">
        <v>185</v>
      </c>
      <c r="G2" s="225"/>
      <c r="H2" s="225"/>
    </row>
    <row r="3" spans="1:8" ht="25.5" x14ac:dyDescent="0.2">
      <c r="A3" s="58"/>
      <c r="B3" s="77" t="s">
        <v>42</v>
      </c>
      <c r="C3" s="77" t="s">
        <v>43</v>
      </c>
      <c r="D3" s="77" t="s">
        <v>44</v>
      </c>
      <c r="E3" s="58"/>
      <c r="F3" s="77" t="s">
        <v>42</v>
      </c>
      <c r="G3" s="77" t="s">
        <v>43</v>
      </c>
      <c r="H3" s="77" t="s">
        <v>44</v>
      </c>
    </row>
    <row r="4" spans="1:8" x14ac:dyDescent="0.2">
      <c r="A4" s="58" t="s">
        <v>45</v>
      </c>
      <c r="B4" s="58"/>
      <c r="C4" s="58"/>
      <c r="D4" s="58"/>
      <c r="E4" s="58"/>
      <c r="F4" s="58"/>
      <c r="G4" s="58"/>
      <c r="H4" s="58"/>
    </row>
    <row r="5" spans="1:8" x14ac:dyDescent="0.2">
      <c r="A5" s="58" t="s">
        <v>46</v>
      </c>
      <c r="B5" s="56">
        <v>22052</v>
      </c>
      <c r="C5" s="56">
        <v>325</v>
      </c>
      <c r="D5" s="57">
        <v>2.96</v>
      </c>
      <c r="E5" s="58"/>
      <c r="F5" s="148">
        <v>20868</v>
      </c>
      <c r="G5" s="148">
        <v>335</v>
      </c>
      <c r="H5" s="16">
        <v>3.22</v>
      </c>
    </row>
    <row r="6" spans="1:8" x14ac:dyDescent="0.2">
      <c r="A6" s="58" t="s">
        <v>47</v>
      </c>
      <c r="B6" s="56">
        <v>7023</v>
      </c>
      <c r="C6" s="56">
        <v>130</v>
      </c>
      <c r="D6" s="57">
        <v>3.72</v>
      </c>
      <c r="E6" s="58"/>
      <c r="F6" s="148">
        <v>6883</v>
      </c>
      <c r="G6" s="148">
        <v>131</v>
      </c>
      <c r="H6" s="16">
        <v>3.82</v>
      </c>
    </row>
    <row r="7" spans="1:8" x14ac:dyDescent="0.2">
      <c r="A7" s="58" t="s">
        <v>48</v>
      </c>
      <c r="B7" s="56">
        <v>1157</v>
      </c>
      <c r="C7" s="56">
        <v>53</v>
      </c>
      <c r="D7" s="57">
        <v>9.23</v>
      </c>
      <c r="E7" s="58"/>
      <c r="F7" s="148">
        <v>1230</v>
      </c>
      <c r="G7" s="148">
        <v>61</v>
      </c>
      <c r="H7" s="16">
        <v>9.9700000000000006</v>
      </c>
    </row>
    <row r="8" spans="1:8" x14ac:dyDescent="0.2">
      <c r="A8" s="58" t="s">
        <v>49</v>
      </c>
      <c r="B8" s="56">
        <v>5770</v>
      </c>
      <c r="C8" s="56">
        <v>10</v>
      </c>
      <c r="D8" s="57">
        <v>0.35</v>
      </c>
      <c r="E8" s="58"/>
      <c r="F8" s="148">
        <v>6136</v>
      </c>
      <c r="G8" s="148">
        <v>17</v>
      </c>
      <c r="H8" s="16">
        <v>0.55000000000000004</v>
      </c>
    </row>
    <row r="9" spans="1:8" x14ac:dyDescent="0.2">
      <c r="A9" s="58" t="s">
        <v>50</v>
      </c>
      <c r="B9" s="56">
        <v>961</v>
      </c>
      <c r="C9" s="56">
        <v>1</v>
      </c>
      <c r="D9" s="57">
        <v>0.16</v>
      </c>
      <c r="E9" s="58"/>
      <c r="F9" s="148">
        <v>486</v>
      </c>
      <c r="G9" s="148">
        <v>1</v>
      </c>
      <c r="H9" s="16">
        <v>0.27</v>
      </c>
    </row>
    <row r="10" spans="1:8" x14ac:dyDescent="0.2">
      <c r="A10" s="58" t="s">
        <v>51</v>
      </c>
      <c r="B10" s="56">
        <v>0</v>
      </c>
      <c r="C10" s="56">
        <v>0</v>
      </c>
      <c r="D10" s="57">
        <v>0</v>
      </c>
      <c r="E10" s="58"/>
      <c r="F10" s="148">
        <v>391</v>
      </c>
      <c r="G10" s="148">
        <v>1</v>
      </c>
      <c r="H10" s="16">
        <v>0.37</v>
      </c>
    </row>
    <row r="11" spans="1:8" x14ac:dyDescent="0.2">
      <c r="A11" s="85" t="s">
        <v>52</v>
      </c>
      <c r="B11" s="59">
        <v>0</v>
      </c>
      <c r="C11" s="59">
        <v>15</v>
      </c>
      <c r="D11" s="147" t="s">
        <v>134</v>
      </c>
      <c r="E11" s="58"/>
      <c r="F11" s="149">
        <v>0</v>
      </c>
      <c r="G11" s="149">
        <v>4</v>
      </c>
      <c r="H11" s="126" t="s">
        <v>134</v>
      </c>
    </row>
    <row r="12" spans="1:8" x14ac:dyDescent="0.2">
      <c r="A12" s="61" t="s">
        <v>53</v>
      </c>
      <c r="B12" s="60">
        <v>36963</v>
      </c>
      <c r="C12" s="60">
        <v>534</v>
      </c>
      <c r="D12" s="62">
        <v>2.9</v>
      </c>
      <c r="E12" s="58"/>
      <c r="F12" s="150">
        <v>35994</v>
      </c>
      <c r="G12" s="150">
        <v>550</v>
      </c>
      <c r="H12" s="31">
        <v>3.06</v>
      </c>
    </row>
    <row r="13" spans="1:8" x14ac:dyDescent="0.2">
      <c r="A13" s="79" t="s">
        <v>54</v>
      </c>
      <c r="B13" s="63">
        <v>2440</v>
      </c>
      <c r="C13" s="64"/>
      <c r="D13" s="44"/>
      <c r="E13" s="58"/>
      <c r="F13" s="151">
        <v>2588</v>
      </c>
      <c r="G13" s="152"/>
      <c r="H13" s="153"/>
    </row>
    <row r="14" spans="1:8" x14ac:dyDescent="0.2">
      <c r="A14" s="58"/>
      <c r="B14" s="58"/>
      <c r="C14" s="58"/>
      <c r="D14" s="58"/>
      <c r="E14" s="58"/>
      <c r="F14" s="16"/>
      <c r="G14" s="16"/>
      <c r="H14" s="16"/>
    </row>
    <row r="15" spans="1:8" x14ac:dyDescent="0.2">
      <c r="A15" s="58" t="s">
        <v>55</v>
      </c>
      <c r="B15" s="58"/>
      <c r="C15" s="58"/>
      <c r="D15" s="58"/>
      <c r="E15" s="58"/>
      <c r="F15" s="16"/>
      <c r="G15" s="16"/>
      <c r="H15" s="16"/>
    </row>
    <row r="16" spans="1:8" x14ac:dyDescent="0.2">
      <c r="A16" s="58" t="s">
        <v>56</v>
      </c>
      <c r="B16" s="67">
        <v>10956</v>
      </c>
      <c r="C16" s="53">
        <v>-3</v>
      </c>
      <c r="D16" s="68">
        <v>-0.05</v>
      </c>
      <c r="E16" s="58"/>
      <c r="F16" s="154">
        <v>10733</v>
      </c>
      <c r="G16" s="136">
        <v>-6</v>
      </c>
      <c r="H16" s="155">
        <v>-0.11</v>
      </c>
    </row>
    <row r="17" spans="1:10" x14ac:dyDescent="0.2">
      <c r="A17" s="58" t="s">
        <v>57</v>
      </c>
      <c r="B17" s="67">
        <v>8257</v>
      </c>
      <c r="C17" s="53">
        <v>-22</v>
      </c>
      <c r="D17" s="68">
        <v>-0.54</v>
      </c>
      <c r="E17" s="58"/>
      <c r="F17" s="154">
        <v>7943</v>
      </c>
      <c r="G17" s="136">
        <v>-32</v>
      </c>
      <c r="H17" s="155">
        <v>-0.82</v>
      </c>
    </row>
    <row r="18" spans="1:10" x14ac:dyDescent="0.2">
      <c r="A18" s="58" t="s">
        <v>58</v>
      </c>
      <c r="B18" s="67">
        <v>5301</v>
      </c>
      <c r="C18" s="53">
        <v>-48</v>
      </c>
      <c r="D18" s="68">
        <v>-1.83</v>
      </c>
      <c r="E18" s="58"/>
      <c r="F18" s="154">
        <v>5439</v>
      </c>
      <c r="G18" s="136">
        <v>-59</v>
      </c>
      <c r="H18" s="155">
        <v>-2.16</v>
      </c>
    </row>
    <row r="19" spans="1:10" x14ac:dyDescent="0.2">
      <c r="A19" s="58" t="s">
        <v>59</v>
      </c>
      <c r="B19" s="67">
        <v>3</v>
      </c>
      <c r="C19" s="53"/>
      <c r="D19" s="68">
        <v>-0.95</v>
      </c>
      <c r="E19" s="58"/>
      <c r="F19" s="154">
        <v>95</v>
      </c>
      <c r="G19" s="156">
        <v>0</v>
      </c>
      <c r="H19" s="155">
        <v>-0.94</v>
      </c>
      <c r="J19" s="99"/>
    </row>
    <row r="20" spans="1:10" x14ac:dyDescent="0.2">
      <c r="A20" s="58" t="s">
        <v>60</v>
      </c>
      <c r="B20" s="67">
        <v>4314</v>
      </c>
      <c r="C20" s="53">
        <v>-44</v>
      </c>
      <c r="D20" s="68">
        <v>-2.06</v>
      </c>
      <c r="E20" s="58"/>
      <c r="F20" s="154">
        <v>3887</v>
      </c>
      <c r="G20" s="136">
        <v>-40</v>
      </c>
      <c r="H20" s="155">
        <v>-2.08</v>
      </c>
    </row>
    <row r="21" spans="1:10" x14ac:dyDescent="0.2">
      <c r="A21" s="58" t="s">
        <v>61</v>
      </c>
      <c r="B21" s="67">
        <v>1373</v>
      </c>
      <c r="C21" s="53">
        <v>-6</v>
      </c>
      <c r="D21" s="68">
        <v>-0.84</v>
      </c>
      <c r="E21" s="58"/>
      <c r="F21" s="154">
        <v>646</v>
      </c>
      <c r="G21" s="136">
        <v>-2</v>
      </c>
      <c r="H21" s="155">
        <v>-0.59</v>
      </c>
    </row>
    <row r="22" spans="1:10" x14ac:dyDescent="0.2">
      <c r="A22" s="58" t="s">
        <v>62</v>
      </c>
      <c r="B22" s="67">
        <v>0</v>
      </c>
      <c r="C22" s="53"/>
      <c r="D22" s="68"/>
      <c r="E22" s="58"/>
      <c r="F22" s="154">
        <v>607</v>
      </c>
      <c r="G22" s="136">
        <v>-11</v>
      </c>
      <c r="H22" s="155">
        <v>-3.48</v>
      </c>
    </row>
    <row r="23" spans="1:10" x14ac:dyDescent="0.2">
      <c r="A23" s="61" t="s">
        <v>167</v>
      </c>
      <c r="B23" s="69">
        <v>30204</v>
      </c>
      <c r="C23" s="55">
        <v>-123</v>
      </c>
      <c r="D23" s="70">
        <v>-0.82</v>
      </c>
      <c r="E23" s="58"/>
      <c r="F23" s="157">
        <v>29350</v>
      </c>
      <c r="G23" s="142">
        <v>-150</v>
      </c>
      <c r="H23" s="158">
        <v>-1.03</v>
      </c>
    </row>
    <row r="24" spans="1:10" x14ac:dyDescent="0.2">
      <c r="A24" s="61" t="s">
        <v>168</v>
      </c>
      <c r="B24" s="69">
        <v>6419</v>
      </c>
      <c r="C24" s="65"/>
      <c r="D24" s="66"/>
      <c r="E24" s="58"/>
      <c r="F24" s="157">
        <v>6187</v>
      </c>
      <c r="G24" s="159"/>
      <c r="H24" s="160"/>
    </row>
    <row r="25" spans="1:10" x14ac:dyDescent="0.2">
      <c r="A25" s="61" t="s">
        <v>63</v>
      </c>
      <c r="B25" s="69">
        <v>2780</v>
      </c>
      <c r="C25" s="61"/>
      <c r="D25" s="61"/>
      <c r="E25" s="58"/>
      <c r="F25" s="157">
        <v>3045</v>
      </c>
      <c r="G25" s="31"/>
      <c r="H25" s="31"/>
    </row>
    <row r="26" spans="1:10" x14ac:dyDescent="0.2">
      <c r="A26" s="58"/>
      <c r="B26" s="58"/>
      <c r="C26" s="58"/>
      <c r="D26" s="58"/>
      <c r="E26" s="58"/>
      <c r="F26" s="16"/>
      <c r="G26" s="16"/>
      <c r="H26" s="16"/>
    </row>
    <row r="27" spans="1:10" x14ac:dyDescent="0.2">
      <c r="A27" s="61" t="s">
        <v>64</v>
      </c>
      <c r="B27" s="71">
        <v>2.2599999999999999E-2</v>
      </c>
      <c r="C27" s="61"/>
      <c r="D27" s="61"/>
      <c r="E27" s="58"/>
      <c r="F27" s="161">
        <v>2.2499999999999999E-2</v>
      </c>
      <c r="G27" s="31"/>
      <c r="H27" s="31"/>
    </row>
    <row r="28" spans="1:10" ht="16.5" x14ac:dyDescent="0.2">
      <c r="A28" s="132"/>
      <c r="B28" s="58"/>
      <c r="C28" s="58"/>
      <c r="D28" s="58"/>
      <c r="E28" s="58"/>
      <c r="F28" s="58"/>
      <c r="G28" s="58"/>
      <c r="H28" s="58"/>
    </row>
    <row r="29" spans="1:10" x14ac:dyDescent="0.2">
      <c r="A29" s="84" t="s">
        <v>160</v>
      </c>
      <c r="B29" s="58"/>
      <c r="C29" s="58"/>
      <c r="D29" s="58"/>
      <c r="E29" s="58"/>
      <c r="F29" s="58"/>
      <c r="G29" s="58"/>
      <c r="H29" s="58"/>
    </row>
    <row r="30" spans="1:10" x14ac:dyDescent="0.2">
      <c r="A30" s="58" t="s">
        <v>152</v>
      </c>
      <c r="B30" s="58"/>
      <c r="C30" s="53">
        <f>C12+C23</f>
        <v>411</v>
      </c>
      <c r="D30" s="56"/>
      <c r="E30" s="56"/>
      <c r="F30" s="56"/>
      <c r="G30" s="53">
        <f>G12+G23</f>
        <v>400</v>
      </c>
      <c r="H30" s="58"/>
    </row>
    <row r="31" spans="1:10" x14ac:dyDescent="0.2">
      <c r="A31" s="58" t="s">
        <v>153</v>
      </c>
      <c r="B31" s="58"/>
      <c r="C31" s="53">
        <v>-0.7</v>
      </c>
      <c r="D31" s="56"/>
      <c r="E31" s="56"/>
      <c r="F31" s="56"/>
      <c r="G31" s="53">
        <v>-1.3</v>
      </c>
      <c r="H31" s="58"/>
    </row>
    <row r="32" spans="1:10" x14ac:dyDescent="0.2">
      <c r="A32" s="84" t="s">
        <v>154</v>
      </c>
      <c r="B32" s="58"/>
      <c r="C32" s="203">
        <f>SUM(C30:C31)</f>
        <v>410.3</v>
      </c>
      <c r="D32" s="56"/>
      <c r="E32" s="56"/>
      <c r="F32" s="56"/>
      <c r="G32" s="53">
        <f>SUM(G30:G31)</f>
        <v>398.7</v>
      </c>
      <c r="H32" s="58"/>
    </row>
    <row r="33" spans="1:8" x14ac:dyDescent="0.2">
      <c r="A33" s="58"/>
      <c r="B33" s="58"/>
      <c r="C33" s="53"/>
      <c r="D33" s="56"/>
      <c r="E33" s="56"/>
      <c r="F33" s="56"/>
      <c r="G33" s="53"/>
      <c r="H33" s="58"/>
    </row>
    <row r="34" spans="1:8" x14ac:dyDescent="0.2">
      <c r="A34" s="58" t="s">
        <v>155</v>
      </c>
      <c r="B34" s="58"/>
      <c r="C34" s="53">
        <f>B12</f>
        <v>36963</v>
      </c>
      <c r="D34" s="56"/>
      <c r="E34" s="56"/>
      <c r="F34" s="56"/>
      <c r="G34" s="53">
        <f>F12</f>
        <v>35994</v>
      </c>
      <c r="H34" s="58"/>
    </row>
    <row r="35" spans="1:8" x14ac:dyDescent="0.2">
      <c r="A35" s="58" t="s">
        <v>153</v>
      </c>
      <c r="B35" s="58"/>
      <c r="C35" s="53">
        <v>-643</v>
      </c>
      <c r="D35" s="56"/>
      <c r="E35" s="56"/>
      <c r="F35" s="56"/>
      <c r="G35" s="53">
        <v>-618</v>
      </c>
      <c r="H35" s="58"/>
    </row>
    <row r="36" spans="1:8" x14ac:dyDescent="0.2">
      <c r="A36" s="58" t="s">
        <v>156</v>
      </c>
      <c r="B36" s="58"/>
      <c r="C36" s="203">
        <f>SUM(C34:C35)</f>
        <v>36320</v>
      </c>
      <c r="D36" s="56"/>
      <c r="E36" s="56"/>
      <c r="F36" s="56"/>
      <c r="G36" s="53">
        <f>SUM(G34:G35)</f>
        <v>35376</v>
      </c>
      <c r="H36" s="58"/>
    </row>
    <row r="37" spans="1:8" x14ac:dyDescent="0.2">
      <c r="A37" s="58"/>
      <c r="B37" s="58"/>
      <c r="C37" s="58"/>
      <c r="D37" s="58"/>
      <c r="E37" s="58"/>
      <c r="F37" s="58"/>
      <c r="G37" s="58"/>
      <c r="H37" s="58"/>
    </row>
    <row r="38" spans="1:8" x14ac:dyDescent="0.2">
      <c r="A38" s="84" t="s">
        <v>157</v>
      </c>
      <c r="B38" s="58"/>
      <c r="C38" s="204">
        <f>C32/C36*2</f>
        <v>2.2593612334801762E-2</v>
      </c>
      <c r="D38" s="58"/>
      <c r="E38" s="58"/>
      <c r="F38" s="58"/>
      <c r="G38" s="205">
        <f>G32/G36*2</f>
        <v>2.2540705563093621E-2</v>
      </c>
      <c r="H38" s="58"/>
    </row>
    <row r="39" spans="1:8" x14ac:dyDescent="0.2">
      <c r="A39" s="58"/>
      <c r="B39" s="58"/>
      <c r="C39" s="58"/>
      <c r="D39" s="58"/>
      <c r="E39" s="58"/>
      <c r="F39" s="58"/>
      <c r="G39" s="58"/>
      <c r="H39" s="58"/>
    </row>
    <row r="40" spans="1:8" x14ac:dyDescent="0.2">
      <c r="A40" s="58" t="s">
        <v>158</v>
      </c>
      <c r="B40" s="58"/>
      <c r="C40" s="58"/>
      <c r="D40" s="58"/>
      <c r="E40" s="58"/>
      <c r="F40" s="58"/>
      <c r="G40" s="58"/>
      <c r="H40" s="58"/>
    </row>
    <row r="41" spans="1:8" x14ac:dyDescent="0.2">
      <c r="A41" s="58" t="s">
        <v>159</v>
      </c>
      <c r="B41" s="58"/>
      <c r="C41" s="58"/>
      <c r="D41" s="58"/>
      <c r="E41" s="58"/>
      <c r="F41" s="58"/>
      <c r="G41" s="58"/>
      <c r="H41" s="58"/>
    </row>
    <row r="42" spans="1:8" x14ac:dyDescent="0.2">
      <c r="A42" s="58"/>
      <c r="B42" s="58"/>
      <c r="C42" s="58"/>
      <c r="D42" s="58"/>
      <c r="E42" s="58"/>
      <c r="F42" s="58"/>
      <c r="G42" s="58"/>
      <c r="H42" s="58"/>
    </row>
    <row r="43" spans="1:8" ht="15.75" x14ac:dyDescent="0.25">
      <c r="A43" s="32" t="s">
        <v>0</v>
      </c>
      <c r="B43" s="58"/>
      <c r="C43" s="58"/>
      <c r="D43" s="58"/>
      <c r="E43" s="58"/>
      <c r="F43" s="58"/>
      <c r="G43" s="58"/>
    </row>
    <row r="44" spans="1:8" ht="15.75" x14ac:dyDescent="0.25">
      <c r="A44" s="32"/>
      <c r="B44" s="58"/>
      <c r="C44" s="58"/>
      <c r="D44" s="58"/>
      <c r="E44" s="58"/>
      <c r="F44" s="58"/>
      <c r="G44" s="58"/>
    </row>
    <row r="45" spans="1:8" x14ac:dyDescent="0.2">
      <c r="A45" s="84" t="s">
        <v>65</v>
      </c>
      <c r="B45" s="225" t="s">
        <v>70</v>
      </c>
      <c r="C45" s="225"/>
      <c r="D45" s="58"/>
      <c r="E45" s="58"/>
      <c r="F45" s="58"/>
      <c r="G45" s="58"/>
    </row>
    <row r="46" spans="1:8" x14ac:dyDescent="0.2">
      <c r="A46" s="58"/>
      <c r="B46" s="167">
        <v>42825</v>
      </c>
      <c r="C46" s="167">
        <v>42643</v>
      </c>
      <c r="D46" s="58"/>
      <c r="E46" s="58"/>
      <c r="F46" s="58"/>
      <c r="G46" s="58"/>
    </row>
    <row r="47" spans="1:8" x14ac:dyDescent="0.2">
      <c r="A47" s="79"/>
      <c r="B47" s="168" t="s">
        <v>71</v>
      </c>
      <c r="C47" s="168" t="s">
        <v>71</v>
      </c>
      <c r="D47" s="58"/>
      <c r="E47" s="58"/>
      <c r="F47" s="58"/>
      <c r="G47" s="58"/>
    </row>
    <row r="48" spans="1:8" x14ac:dyDescent="0.2">
      <c r="A48" s="58" t="s">
        <v>46</v>
      </c>
      <c r="B48" s="56">
        <v>22376</v>
      </c>
      <c r="C48" s="56">
        <v>21836</v>
      </c>
      <c r="D48" s="58"/>
      <c r="E48" s="58"/>
      <c r="F48" s="58"/>
      <c r="G48" s="58"/>
    </row>
    <row r="49" spans="1:7" x14ac:dyDescent="0.2">
      <c r="A49" s="58" t="s">
        <v>47</v>
      </c>
      <c r="B49" s="56"/>
      <c r="C49" s="56"/>
      <c r="D49" s="58"/>
      <c r="E49" s="58"/>
      <c r="F49" s="58"/>
      <c r="G49" s="58"/>
    </row>
    <row r="50" spans="1:7" x14ac:dyDescent="0.2">
      <c r="A50" s="86" t="s">
        <v>66</v>
      </c>
      <c r="B50" s="56">
        <v>6439</v>
      </c>
      <c r="C50" s="56">
        <v>6357</v>
      </c>
      <c r="D50" s="58"/>
      <c r="E50" s="58"/>
      <c r="F50" s="58"/>
      <c r="G50" s="58"/>
    </row>
    <row r="51" spans="1:7" x14ac:dyDescent="0.2">
      <c r="A51" s="86" t="s">
        <v>67</v>
      </c>
      <c r="B51" s="56">
        <v>740</v>
      </c>
      <c r="C51" s="56">
        <v>800</v>
      </c>
      <c r="D51" s="58"/>
      <c r="E51" s="58"/>
      <c r="F51" s="58"/>
      <c r="G51" s="58"/>
    </row>
    <row r="52" spans="1:7" x14ac:dyDescent="0.2">
      <c r="A52" s="58" t="s">
        <v>48</v>
      </c>
      <c r="B52" s="56">
        <v>1135</v>
      </c>
      <c r="C52" s="56">
        <v>1153</v>
      </c>
      <c r="D52" s="58"/>
      <c r="E52" s="58"/>
      <c r="F52" s="58"/>
      <c r="G52" s="58"/>
    </row>
    <row r="53" spans="1:7" x14ac:dyDescent="0.2">
      <c r="A53" s="61" t="s">
        <v>68</v>
      </c>
      <c r="B53" s="60">
        <v>30690</v>
      </c>
      <c r="C53" s="60">
        <v>30146</v>
      </c>
      <c r="D53" s="58"/>
      <c r="E53" s="58"/>
      <c r="F53" s="58"/>
      <c r="G53" s="58"/>
    </row>
    <row r="54" spans="1:7" x14ac:dyDescent="0.2">
      <c r="A54" s="58"/>
      <c r="B54" s="58"/>
      <c r="C54" s="58"/>
      <c r="D54" s="58"/>
      <c r="E54" s="58"/>
      <c r="F54" s="58"/>
      <c r="G54" s="58"/>
    </row>
    <row r="55" spans="1:7" x14ac:dyDescent="0.2">
      <c r="A55" s="58"/>
      <c r="B55" s="58"/>
      <c r="C55" s="58"/>
      <c r="D55" s="58"/>
      <c r="E55" s="58"/>
      <c r="F55" s="58"/>
      <c r="G55" s="58"/>
    </row>
    <row r="56" spans="1:7" x14ac:dyDescent="0.2">
      <c r="A56" s="84" t="s">
        <v>69</v>
      </c>
      <c r="B56" s="225" t="s">
        <v>70</v>
      </c>
      <c r="C56" s="225"/>
      <c r="D56" s="58"/>
      <c r="E56" s="58"/>
      <c r="F56" s="58"/>
      <c r="G56" s="58"/>
    </row>
    <row r="57" spans="1:7" x14ac:dyDescent="0.2">
      <c r="A57" s="58"/>
      <c r="B57" s="167">
        <v>42825</v>
      </c>
      <c r="C57" s="167">
        <v>42643</v>
      </c>
      <c r="D57" s="58"/>
      <c r="E57" s="58"/>
      <c r="F57" s="58"/>
      <c r="G57" s="58"/>
    </row>
    <row r="58" spans="1:7" x14ac:dyDescent="0.2">
      <c r="A58" s="79"/>
      <c r="B58" s="168" t="s">
        <v>71</v>
      </c>
      <c r="C58" s="168" t="s">
        <v>71</v>
      </c>
      <c r="D58" s="58"/>
      <c r="E58" s="58"/>
      <c r="F58" s="58"/>
      <c r="G58" s="58"/>
    </row>
    <row r="59" spans="1:7" x14ac:dyDescent="0.2">
      <c r="A59" s="58" t="s">
        <v>56</v>
      </c>
      <c r="B59" s="56">
        <v>13848</v>
      </c>
      <c r="C59" s="56">
        <v>13248</v>
      </c>
      <c r="D59" s="58"/>
      <c r="E59" s="58"/>
      <c r="F59" s="58"/>
      <c r="G59" s="58"/>
    </row>
    <row r="60" spans="1:7" x14ac:dyDescent="0.2">
      <c r="A60" s="58" t="s">
        <v>72</v>
      </c>
      <c r="B60" s="56">
        <v>7429</v>
      </c>
      <c r="C60" s="56">
        <v>8240</v>
      </c>
      <c r="D60" s="58"/>
      <c r="E60" s="58"/>
      <c r="F60" s="58"/>
      <c r="G60" s="58"/>
    </row>
    <row r="61" spans="1:7" x14ac:dyDescent="0.2">
      <c r="A61" s="58" t="s">
        <v>73</v>
      </c>
      <c r="B61" s="56">
        <v>5056</v>
      </c>
      <c r="C61" s="56">
        <v>5500</v>
      </c>
      <c r="D61" s="58"/>
      <c r="E61" s="58"/>
      <c r="F61" s="58"/>
      <c r="G61" s="58"/>
    </row>
    <row r="62" spans="1:7" x14ac:dyDescent="0.2">
      <c r="A62" s="58" t="s">
        <v>59</v>
      </c>
      <c r="B62" s="56">
        <v>0</v>
      </c>
      <c r="C62" s="56">
        <v>12</v>
      </c>
      <c r="D62" s="58"/>
      <c r="E62" s="58"/>
      <c r="F62" s="58"/>
      <c r="G62" s="58"/>
    </row>
    <row r="63" spans="1:7" x14ac:dyDescent="0.2">
      <c r="A63" s="61" t="s">
        <v>74</v>
      </c>
      <c r="B63" s="60">
        <v>26333</v>
      </c>
      <c r="C63" s="60">
        <v>27000</v>
      </c>
      <c r="D63" s="58"/>
      <c r="E63" s="58"/>
      <c r="F63" s="58"/>
      <c r="G63" s="58"/>
    </row>
    <row r="64" spans="1:7" x14ac:dyDescent="0.2">
      <c r="A64" s="58"/>
      <c r="B64" s="162"/>
      <c r="C64" s="56"/>
      <c r="D64" s="58"/>
      <c r="E64" s="58"/>
      <c r="F64" s="58"/>
      <c r="G64" s="58"/>
    </row>
    <row r="66" spans="1:4" x14ac:dyDescent="0.2">
      <c r="A66" s="8" t="s">
        <v>149</v>
      </c>
      <c r="B66" s="87">
        <f>B53/B63</f>
        <v>1.1654577906049444</v>
      </c>
      <c r="C66" s="87">
        <f>C53/C63</f>
        <v>1.1165185185185185</v>
      </c>
      <c r="D66" s="87"/>
    </row>
  </sheetData>
  <mergeCells count="4">
    <mergeCell ref="B56:C56"/>
    <mergeCell ref="B2:D2"/>
    <mergeCell ref="F2:H2"/>
    <mergeCell ref="B45:C45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&amp;C16 May 2017</oddFooter>
  </headerFooter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80" zoomScaleNormal="80" workbookViewId="0"/>
  </sheetViews>
  <sheetFormatPr defaultRowHeight="14.25" x14ac:dyDescent="0.2"/>
  <cols>
    <col min="1" max="1" width="62.42578125" style="163" customWidth="1"/>
    <col min="2" max="4" width="18.7109375" style="163" customWidth="1"/>
    <col min="5" max="10" width="9.140625" style="163"/>
    <col min="11" max="11" width="22.140625" style="163" customWidth="1"/>
    <col min="12" max="16384" width="9.140625" style="163"/>
  </cols>
  <sheetData>
    <row r="1" spans="1:4" s="78" customFormat="1" ht="15.75" x14ac:dyDescent="0.25">
      <c r="A1" s="32" t="s">
        <v>0</v>
      </c>
    </row>
    <row r="2" spans="1:4" s="78" customFormat="1" x14ac:dyDescent="0.2"/>
    <row r="3" spans="1:4" s="78" customFormat="1" x14ac:dyDescent="0.2">
      <c r="A3" s="84" t="s">
        <v>75</v>
      </c>
      <c r="B3" s="58"/>
      <c r="C3" s="58"/>
    </row>
    <row r="4" spans="1:4" s="78" customFormat="1" x14ac:dyDescent="0.2">
      <c r="A4" s="58"/>
      <c r="B4" s="225" t="s">
        <v>70</v>
      </c>
      <c r="C4" s="225"/>
      <c r="D4" s="225"/>
    </row>
    <row r="5" spans="1:4" s="78" customFormat="1" x14ac:dyDescent="0.2">
      <c r="A5" s="58"/>
      <c r="B5" s="167">
        <v>42825</v>
      </c>
      <c r="C5" s="167">
        <v>42460</v>
      </c>
      <c r="D5" s="167">
        <v>42643</v>
      </c>
    </row>
    <row r="6" spans="1:4" s="78" customFormat="1" x14ac:dyDescent="0.2">
      <c r="A6" s="79" t="s">
        <v>76</v>
      </c>
      <c r="B6" s="168"/>
      <c r="C6" s="168"/>
      <c r="D6" s="168"/>
    </row>
    <row r="7" spans="1:4" s="78" customFormat="1" x14ac:dyDescent="0.2">
      <c r="A7" s="58" t="s">
        <v>77</v>
      </c>
      <c r="B7" s="58">
        <v>72</v>
      </c>
      <c r="C7" s="58">
        <v>90</v>
      </c>
      <c r="D7" s="58">
        <v>64</v>
      </c>
    </row>
    <row r="8" spans="1:4" s="78" customFormat="1" x14ac:dyDescent="0.2">
      <c r="A8" s="79" t="s">
        <v>78</v>
      </c>
      <c r="B8" s="79">
        <v>151</v>
      </c>
      <c r="C8" s="79">
        <v>144</v>
      </c>
      <c r="D8" s="79">
        <v>151</v>
      </c>
    </row>
    <row r="9" spans="1:4" s="78" customFormat="1" x14ac:dyDescent="0.2">
      <c r="A9" s="58"/>
      <c r="B9" s="58"/>
      <c r="C9" s="58"/>
      <c r="D9" s="58"/>
    </row>
    <row r="10" spans="1:4" s="78" customFormat="1" x14ac:dyDescent="0.2">
      <c r="A10" s="79" t="s">
        <v>79</v>
      </c>
      <c r="B10" s="79"/>
      <c r="C10" s="79"/>
      <c r="D10" s="79"/>
    </row>
    <row r="11" spans="1:4" s="78" customFormat="1" x14ac:dyDescent="0.2">
      <c r="A11" s="58" t="s">
        <v>80</v>
      </c>
      <c r="B11" s="58">
        <v>2</v>
      </c>
      <c r="C11" s="58">
        <v>12</v>
      </c>
      <c r="D11" s="58">
        <v>8</v>
      </c>
    </row>
    <row r="12" spans="1:4" s="78" customFormat="1" x14ac:dyDescent="0.2">
      <c r="A12" s="79" t="s">
        <v>81</v>
      </c>
      <c r="B12" s="79">
        <v>12</v>
      </c>
      <c r="C12" s="79">
        <v>20</v>
      </c>
      <c r="D12" s="79">
        <v>16</v>
      </c>
    </row>
    <row r="13" spans="1:4" s="78" customFormat="1" x14ac:dyDescent="0.2">
      <c r="A13" s="58"/>
      <c r="B13" s="58"/>
      <c r="C13" s="58"/>
      <c r="D13" s="58"/>
    </row>
    <row r="14" spans="1:4" s="78" customFormat="1" x14ac:dyDescent="0.2">
      <c r="A14" s="79" t="s">
        <v>82</v>
      </c>
      <c r="B14" s="79"/>
      <c r="C14" s="79"/>
      <c r="D14" s="79"/>
    </row>
    <row r="15" spans="1:4" s="78" customFormat="1" x14ac:dyDescent="0.2">
      <c r="A15" s="58" t="s">
        <v>83</v>
      </c>
      <c r="B15" s="58">
        <v>157</v>
      </c>
      <c r="C15" s="58">
        <v>148</v>
      </c>
      <c r="D15" s="58">
        <v>150</v>
      </c>
    </row>
    <row r="16" spans="1:4" s="78" customFormat="1" x14ac:dyDescent="0.2">
      <c r="A16" s="79" t="s">
        <v>84</v>
      </c>
      <c r="B16" s="79">
        <v>203</v>
      </c>
      <c r="C16" s="79">
        <v>277</v>
      </c>
      <c r="D16" s="79">
        <v>233</v>
      </c>
    </row>
    <row r="17" spans="1:4" s="78" customFormat="1" x14ac:dyDescent="0.2">
      <c r="A17" s="58"/>
      <c r="B17" s="58"/>
      <c r="C17" s="58"/>
      <c r="D17" s="58"/>
    </row>
    <row r="18" spans="1:4" s="78" customFormat="1" x14ac:dyDescent="0.2">
      <c r="A18" s="79" t="s">
        <v>135</v>
      </c>
      <c r="B18" s="79"/>
      <c r="C18" s="79"/>
      <c r="D18" s="79"/>
    </row>
    <row r="19" spans="1:4" s="78" customFormat="1" x14ac:dyDescent="0.2">
      <c r="A19" s="58" t="s">
        <v>85</v>
      </c>
      <c r="B19" s="164">
        <v>1.17E-2</v>
      </c>
      <c r="C19" s="164">
        <v>1.43E-2</v>
      </c>
      <c r="D19" s="164">
        <v>1.2699999999999999E-2</v>
      </c>
    </row>
    <row r="20" spans="1:4" s="78" customFormat="1" x14ac:dyDescent="0.2">
      <c r="A20" s="58" t="s">
        <v>15</v>
      </c>
      <c r="B20" s="165">
        <v>0.36599999999999999</v>
      </c>
      <c r="C20" s="165">
        <v>0.36899999999999999</v>
      </c>
      <c r="D20" s="165">
        <v>0.308</v>
      </c>
    </row>
    <row r="21" spans="1:4" s="78" customFormat="1" x14ac:dyDescent="0.2">
      <c r="A21" s="58" t="s">
        <v>86</v>
      </c>
      <c r="B21" s="164">
        <v>1.5E-3</v>
      </c>
      <c r="C21" s="164">
        <v>1.8E-3</v>
      </c>
      <c r="D21" s="164">
        <v>1.8E-3</v>
      </c>
    </row>
    <row r="22" spans="1:4" s="78" customFormat="1" x14ac:dyDescent="0.2">
      <c r="A22" s="58" t="s">
        <v>87</v>
      </c>
      <c r="B22" s="164">
        <v>7.7000000000000002E-3</v>
      </c>
      <c r="C22" s="164">
        <v>9.0299999999999998E-3</v>
      </c>
      <c r="D22" s="164">
        <v>7.9000000000000008E-3</v>
      </c>
    </row>
    <row r="23" spans="1:4" s="78" customFormat="1" x14ac:dyDescent="0.2">
      <c r="A23" s="79" t="s">
        <v>162</v>
      </c>
      <c r="B23" s="166">
        <v>1.5E-3</v>
      </c>
      <c r="C23" s="166">
        <v>1.9E-3</v>
      </c>
      <c r="D23" s="166">
        <v>8.9999999999999998E-4</v>
      </c>
    </row>
    <row r="24" spans="1:4" s="78" customFormat="1" x14ac:dyDescent="0.2">
      <c r="A24" s="58"/>
      <c r="B24" s="58"/>
      <c r="C24" s="58"/>
      <c r="D24" s="58"/>
    </row>
    <row r="25" spans="1:4" s="78" customFormat="1" x14ac:dyDescent="0.2">
      <c r="A25" s="79" t="s">
        <v>88</v>
      </c>
      <c r="B25" s="79"/>
      <c r="C25" s="79"/>
      <c r="D25" s="79"/>
    </row>
    <row r="26" spans="1:4" s="78" customFormat="1" x14ac:dyDescent="0.2">
      <c r="A26" s="58" t="s">
        <v>91</v>
      </c>
      <c r="B26" s="58">
        <v>165</v>
      </c>
      <c r="C26" s="58">
        <v>172</v>
      </c>
      <c r="D26" s="58">
        <v>157</v>
      </c>
    </row>
    <row r="27" spans="1:4" s="78" customFormat="1" x14ac:dyDescent="0.2">
      <c r="A27" s="79" t="s">
        <v>89</v>
      </c>
      <c r="B27" s="79">
        <v>58</v>
      </c>
      <c r="C27" s="79">
        <v>62</v>
      </c>
      <c r="D27" s="79">
        <v>58</v>
      </c>
    </row>
    <row r="28" spans="1:4" s="78" customFormat="1" x14ac:dyDescent="0.2">
      <c r="A28" s="61"/>
      <c r="B28" s="61">
        <v>223</v>
      </c>
      <c r="C28" s="61">
        <v>234</v>
      </c>
      <c r="D28" s="61">
        <v>215</v>
      </c>
    </row>
    <row r="29" spans="1:4" s="78" customFormat="1" x14ac:dyDescent="0.2">
      <c r="A29" s="58"/>
      <c r="B29" s="58"/>
      <c r="C29" s="58"/>
    </row>
    <row r="30" spans="1:4" x14ac:dyDescent="0.2">
      <c r="A30" s="45"/>
      <c r="B30" s="45"/>
      <c r="C30" s="45"/>
    </row>
    <row r="31" spans="1:4" s="78" customFormat="1" x14ac:dyDescent="0.2">
      <c r="A31" s="58"/>
      <c r="B31" s="225" t="s">
        <v>173</v>
      </c>
      <c r="C31" s="225"/>
      <c r="D31" s="225"/>
    </row>
    <row r="32" spans="1:4" s="78" customFormat="1" x14ac:dyDescent="0.2">
      <c r="A32" s="58"/>
      <c r="B32" s="167">
        <v>42825</v>
      </c>
      <c r="C32" s="167">
        <v>42460</v>
      </c>
      <c r="D32" s="167">
        <v>42643</v>
      </c>
    </row>
    <row r="33" spans="1:7" s="78" customFormat="1" x14ac:dyDescent="0.2">
      <c r="A33" s="79" t="s">
        <v>90</v>
      </c>
      <c r="B33" s="168" t="s">
        <v>71</v>
      </c>
      <c r="C33" s="168" t="s">
        <v>71</v>
      </c>
      <c r="D33" s="168" t="s">
        <v>71</v>
      </c>
    </row>
    <row r="34" spans="1:7" s="78" customFormat="1" x14ac:dyDescent="0.2">
      <c r="A34" s="58" t="s">
        <v>91</v>
      </c>
      <c r="B34" s="58">
        <v>15</v>
      </c>
      <c r="C34" s="58">
        <v>20</v>
      </c>
      <c r="D34" s="58">
        <v>11</v>
      </c>
    </row>
    <row r="35" spans="1:7" s="78" customFormat="1" x14ac:dyDescent="0.2">
      <c r="A35" s="79" t="s">
        <v>89</v>
      </c>
      <c r="B35" s="79">
        <v>11</v>
      </c>
      <c r="C35" s="79">
        <v>11</v>
      </c>
      <c r="D35" s="169">
        <v>-3</v>
      </c>
    </row>
    <row r="36" spans="1:7" s="78" customFormat="1" x14ac:dyDescent="0.2">
      <c r="A36" s="61"/>
      <c r="B36" s="61">
        <v>26</v>
      </c>
      <c r="C36" s="61">
        <v>31</v>
      </c>
      <c r="D36" s="61">
        <v>8</v>
      </c>
    </row>
    <row r="37" spans="1:7" s="78" customFormat="1" x14ac:dyDescent="0.2">
      <c r="A37" s="58"/>
      <c r="B37" s="58"/>
      <c r="C37" s="58"/>
      <c r="D37" s="58"/>
    </row>
    <row r="38" spans="1:7" s="78" customFormat="1" x14ac:dyDescent="0.2">
      <c r="A38" s="58" t="s">
        <v>92</v>
      </c>
      <c r="B38" s="58"/>
      <c r="C38" s="58"/>
      <c r="D38" s="58"/>
    </row>
    <row r="39" spans="1:7" s="78" customFormat="1" x14ac:dyDescent="0.2">
      <c r="A39" s="86" t="s">
        <v>93</v>
      </c>
      <c r="B39" s="58">
        <v>26</v>
      </c>
      <c r="C39" s="58">
        <v>25</v>
      </c>
      <c r="D39" s="56">
        <v>0</v>
      </c>
    </row>
    <row r="40" spans="1:7" s="78" customFormat="1" x14ac:dyDescent="0.2">
      <c r="A40" s="170" t="s">
        <v>94</v>
      </c>
      <c r="B40" s="56">
        <v>0</v>
      </c>
      <c r="C40" s="79">
        <v>6</v>
      </c>
      <c r="D40" s="79">
        <v>8</v>
      </c>
    </row>
    <row r="41" spans="1:7" s="78" customFormat="1" x14ac:dyDescent="0.2">
      <c r="A41" s="61"/>
      <c r="B41" s="61">
        <v>26</v>
      </c>
      <c r="C41" s="61">
        <v>31</v>
      </c>
      <c r="D41" s="61">
        <v>8</v>
      </c>
    </row>
    <row r="42" spans="1:7" s="78" customFormat="1" x14ac:dyDescent="0.2">
      <c r="A42" s="85"/>
      <c r="B42" s="85"/>
      <c r="C42" s="85"/>
    </row>
    <row r="43" spans="1:7" s="78" customFormat="1" x14ac:dyDescent="0.2">
      <c r="A43" s="58"/>
      <c r="B43" s="58"/>
      <c r="C43" s="58"/>
    </row>
    <row r="44" spans="1:7" s="78" customFormat="1" x14ac:dyDescent="0.2">
      <c r="A44" s="58"/>
      <c r="B44" s="225" t="s">
        <v>173</v>
      </c>
      <c r="C44" s="225"/>
      <c r="D44" s="116" t="s">
        <v>1</v>
      </c>
      <c r="E44" s="58"/>
      <c r="F44" s="58"/>
      <c r="G44" s="58"/>
    </row>
    <row r="45" spans="1:7" s="78" customFormat="1" x14ac:dyDescent="0.2">
      <c r="A45" s="58"/>
      <c r="B45" s="167">
        <v>42825</v>
      </c>
      <c r="C45" s="167">
        <v>42460</v>
      </c>
      <c r="D45" s="167">
        <v>42643</v>
      </c>
      <c r="E45" s="58"/>
      <c r="F45" s="58"/>
      <c r="G45" s="58"/>
    </row>
    <row r="46" spans="1:7" s="78" customFormat="1" x14ac:dyDescent="0.2">
      <c r="A46" s="79"/>
      <c r="B46" s="168" t="s">
        <v>71</v>
      </c>
      <c r="C46" s="168" t="s">
        <v>71</v>
      </c>
      <c r="D46" s="168" t="s">
        <v>71</v>
      </c>
      <c r="E46" s="58"/>
      <c r="F46" s="58"/>
      <c r="G46" s="58"/>
    </row>
    <row r="47" spans="1:7" s="78" customFormat="1" x14ac:dyDescent="0.2">
      <c r="A47" s="58" t="s">
        <v>142</v>
      </c>
      <c r="B47" s="58">
        <f>B41</f>
        <v>26</v>
      </c>
      <c r="C47" s="58">
        <f>C41</f>
        <v>31</v>
      </c>
      <c r="D47" s="58">
        <v>39</v>
      </c>
      <c r="E47" s="58"/>
      <c r="F47" s="58"/>
      <c r="G47" s="58"/>
    </row>
    <row r="48" spans="1:7" s="78" customFormat="1" x14ac:dyDescent="0.2">
      <c r="A48" s="79" t="s">
        <v>163</v>
      </c>
      <c r="B48" s="213">
        <v>-4</v>
      </c>
      <c r="C48" s="169">
        <v>-3</v>
      </c>
      <c r="D48" s="169">
        <v>-11</v>
      </c>
      <c r="E48" s="58"/>
      <c r="F48" s="58"/>
      <c r="G48" s="58"/>
    </row>
    <row r="49" spans="1:8" s="78" customFormat="1" x14ac:dyDescent="0.2">
      <c r="A49" s="85" t="s">
        <v>143</v>
      </c>
      <c r="B49" s="85">
        <f>SUM(B47:B48)</f>
        <v>22</v>
      </c>
      <c r="C49" s="85">
        <f>SUM(C47:C48)</f>
        <v>28</v>
      </c>
      <c r="D49" s="85">
        <f>SUM(D47:D48)</f>
        <v>28</v>
      </c>
      <c r="E49" s="58"/>
      <c r="F49" s="58"/>
      <c r="G49" s="58"/>
    </row>
    <row r="50" spans="1:8" s="78" customFormat="1" x14ac:dyDescent="0.2">
      <c r="A50" s="58"/>
      <c r="B50" s="58"/>
      <c r="C50" s="58"/>
      <c r="D50" s="58"/>
      <c r="E50" s="58"/>
      <c r="F50" s="58"/>
      <c r="G50" s="58"/>
    </row>
    <row r="51" spans="1:8" s="78" customFormat="1" x14ac:dyDescent="0.2">
      <c r="A51" s="79" t="s">
        <v>144</v>
      </c>
      <c r="B51" s="63">
        <f>SUM('Balance Sheet Information'!B5:B7)</f>
        <v>30232</v>
      </c>
      <c r="C51" s="63">
        <f>SUM('Balance Sheet Information'!F5:F7)</f>
        <v>28981</v>
      </c>
      <c r="D51" s="63">
        <f>29381</f>
        <v>29381</v>
      </c>
      <c r="E51" s="58"/>
      <c r="F51" s="58"/>
      <c r="G51" s="58"/>
    </row>
    <row r="52" spans="1:8" s="78" customFormat="1" x14ac:dyDescent="0.2">
      <c r="A52" s="58" t="s">
        <v>145</v>
      </c>
      <c r="B52" s="205">
        <f>B49/B51*2</f>
        <v>1.4554114845197143E-3</v>
      </c>
      <c r="C52" s="205">
        <f>C49/C51*2</f>
        <v>1.9323004727235084E-3</v>
      </c>
      <c r="D52" s="205">
        <v>8.9999999999999998E-4</v>
      </c>
      <c r="E52" s="58"/>
      <c r="F52" s="58"/>
      <c r="G52" s="58"/>
    </row>
    <row r="53" spans="1:8" x14ac:dyDescent="0.2">
      <c r="A53" s="45"/>
      <c r="B53" s="45"/>
      <c r="C53" s="45"/>
      <c r="D53" s="45"/>
      <c r="E53" s="45"/>
      <c r="F53" s="45"/>
      <c r="G53" s="45"/>
    </row>
    <row r="54" spans="1:8" ht="16.5" x14ac:dyDescent="0.2">
      <c r="A54" s="132"/>
      <c r="B54" s="45"/>
      <c r="C54" s="45"/>
      <c r="D54" s="45"/>
      <c r="E54" s="45"/>
      <c r="F54" s="45"/>
      <c r="G54" s="45"/>
      <c r="H54" s="45"/>
    </row>
  </sheetData>
  <mergeCells count="3">
    <mergeCell ref="B44:C44"/>
    <mergeCell ref="B4:D4"/>
    <mergeCell ref="B31:D31"/>
  </mergeCells>
  <pageMargins left="0.7" right="0.7" top="0.75" bottom="0.75" header="0.3" footer="0.3"/>
  <pageSetup paperSize="9" scale="67" orientation="landscape" r:id="rId1"/>
  <headerFooter>
    <oddFooter>&amp;C16 May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zoomScale="80" zoomScaleNormal="80" workbookViewId="0"/>
  </sheetViews>
  <sheetFormatPr defaultRowHeight="14.25" x14ac:dyDescent="0.2"/>
  <cols>
    <col min="1" max="1" width="68.28515625" style="163" customWidth="1"/>
    <col min="2" max="3" width="18.7109375" style="163" customWidth="1"/>
    <col min="4" max="16384" width="9.140625" style="163"/>
  </cols>
  <sheetData>
    <row r="1" spans="1:3" s="78" customFormat="1" ht="15.75" x14ac:dyDescent="0.25">
      <c r="A1" s="32" t="s">
        <v>0</v>
      </c>
    </row>
    <row r="2" spans="1:3" s="78" customFormat="1" x14ac:dyDescent="0.2"/>
    <row r="3" spans="1:3" s="78" customFormat="1" x14ac:dyDescent="0.2">
      <c r="A3" s="84" t="s">
        <v>17</v>
      </c>
      <c r="B3" s="58"/>
      <c r="C3" s="58"/>
    </row>
    <row r="4" spans="1:3" s="78" customFormat="1" x14ac:dyDescent="0.2">
      <c r="A4" s="58"/>
      <c r="B4" s="167">
        <v>42825</v>
      </c>
      <c r="C4" s="167">
        <v>42643</v>
      </c>
    </row>
    <row r="5" spans="1:3" s="78" customFormat="1" x14ac:dyDescent="0.2">
      <c r="A5" s="171" t="s">
        <v>95</v>
      </c>
      <c r="B5" s="168" t="s">
        <v>71</v>
      </c>
      <c r="C5" s="168" t="s">
        <v>71</v>
      </c>
    </row>
    <row r="6" spans="1:3" s="78" customFormat="1" x14ac:dyDescent="0.2">
      <c r="A6" s="86" t="s">
        <v>96</v>
      </c>
      <c r="B6" s="56">
        <v>88</v>
      </c>
      <c r="C6" s="56">
        <v>88</v>
      </c>
    </row>
    <row r="7" spans="1:3" s="78" customFormat="1" x14ac:dyDescent="0.2">
      <c r="A7" s="86" t="s">
        <v>97</v>
      </c>
      <c r="B7" s="56">
        <v>2701</v>
      </c>
      <c r="C7" s="56">
        <v>2673</v>
      </c>
    </row>
    <row r="8" spans="1:3" s="78" customFormat="1" x14ac:dyDescent="0.2">
      <c r="A8" s="172" t="s">
        <v>136</v>
      </c>
      <c r="B8" s="56"/>
      <c r="C8" s="56"/>
    </row>
    <row r="9" spans="1:3" s="78" customFormat="1" x14ac:dyDescent="0.2">
      <c r="A9" s="86" t="s">
        <v>98</v>
      </c>
      <c r="B9" s="53">
        <v>-7</v>
      </c>
      <c r="C9" s="53">
        <v>-7</v>
      </c>
    </row>
    <row r="10" spans="1:3" s="78" customFormat="1" x14ac:dyDescent="0.2">
      <c r="A10" s="86" t="s">
        <v>99</v>
      </c>
      <c r="B10" s="53">
        <v>-298</v>
      </c>
      <c r="C10" s="53">
        <v>-256</v>
      </c>
    </row>
    <row r="11" spans="1:3" s="78" customFormat="1" x14ac:dyDescent="0.2">
      <c r="A11" s="86" t="s">
        <v>100</v>
      </c>
      <c r="B11" s="53">
        <v>-37</v>
      </c>
      <c r="C11" s="53">
        <v>-35</v>
      </c>
    </row>
    <row r="12" spans="1:3" s="78" customFormat="1" x14ac:dyDescent="0.2">
      <c r="A12" s="86" t="s">
        <v>186</v>
      </c>
      <c r="B12" s="53">
        <v>-34</v>
      </c>
      <c r="C12" s="53">
        <v>-66</v>
      </c>
    </row>
    <row r="13" spans="1:3" s="78" customFormat="1" x14ac:dyDescent="0.2">
      <c r="A13" s="173" t="s">
        <v>95</v>
      </c>
      <c r="B13" s="60">
        <v>2413</v>
      </c>
      <c r="C13" s="60">
        <v>2397</v>
      </c>
    </row>
    <row r="14" spans="1:3" s="78" customFormat="1" x14ac:dyDescent="0.2">
      <c r="A14" s="58"/>
      <c r="B14" s="56"/>
      <c r="C14" s="56"/>
    </row>
    <row r="15" spans="1:3" s="78" customFormat="1" x14ac:dyDescent="0.2">
      <c r="A15" s="58" t="s">
        <v>101</v>
      </c>
      <c r="B15" s="56"/>
      <c r="C15" s="56"/>
    </row>
    <row r="16" spans="1:3" s="78" customFormat="1" x14ac:dyDescent="0.2">
      <c r="A16" s="174" t="s">
        <v>102</v>
      </c>
      <c r="B16" s="60">
        <v>450</v>
      </c>
      <c r="C16" s="60">
        <v>450</v>
      </c>
    </row>
    <row r="17" spans="1:3" s="78" customFormat="1" x14ac:dyDescent="0.2">
      <c r="A17" s="61" t="s">
        <v>103</v>
      </c>
      <c r="B17" s="60">
        <v>2863</v>
      </c>
      <c r="C17" s="60">
        <v>2847</v>
      </c>
    </row>
    <row r="18" spans="1:3" s="78" customFormat="1" x14ac:dyDescent="0.2">
      <c r="A18" s="58"/>
      <c r="B18" s="56"/>
      <c r="C18" s="56"/>
    </row>
    <row r="19" spans="1:3" s="78" customFormat="1" x14ac:dyDescent="0.2">
      <c r="A19" s="79" t="s">
        <v>104</v>
      </c>
      <c r="B19" s="63"/>
      <c r="C19" s="63"/>
    </row>
    <row r="20" spans="1:3" s="78" customFormat="1" x14ac:dyDescent="0.2">
      <c r="A20" s="86" t="s">
        <v>105</v>
      </c>
      <c r="B20" s="56">
        <v>474</v>
      </c>
      <c r="C20" s="56">
        <v>474</v>
      </c>
    </row>
    <row r="21" spans="1:3" s="78" customFormat="1" x14ac:dyDescent="0.2">
      <c r="A21" s="86" t="s">
        <v>106</v>
      </c>
      <c r="B21" s="56">
        <v>151</v>
      </c>
      <c r="C21" s="56">
        <v>151</v>
      </c>
    </row>
    <row r="22" spans="1:3" s="78" customFormat="1" x14ac:dyDescent="0.2">
      <c r="A22" s="61"/>
      <c r="B22" s="60">
        <v>625</v>
      </c>
      <c r="C22" s="60">
        <v>625</v>
      </c>
    </row>
    <row r="23" spans="1:3" s="78" customFormat="1" x14ac:dyDescent="0.2">
      <c r="A23" s="61" t="s">
        <v>107</v>
      </c>
      <c r="B23" s="60">
        <v>3488</v>
      </c>
      <c r="C23" s="60">
        <v>3472</v>
      </c>
    </row>
    <row r="24" spans="1:3" x14ac:dyDescent="0.2">
      <c r="A24" s="45"/>
      <c r="B24" s="45"/>
      <c r="C24" s="45"/>
    </row>
    <row r="25" spans="1:3" s="78" customFormat="1" x14ac:dyDescent="0.2">
      <c r="A25" s="58"/>
      <c r="B25" s="58"/>
      <c r="C25" s="58"/>
    </row>
    <row r="26" spans="1:3" s="78" customFormat="1" x14ac:dyDescent="0.2">
      <c r="A26" s="84" t="s">
        <v>108</v>
      </c>
      <c r="B26" s="58"/>
      <c r="C26" s="58"/>
    </row>
    <row r="27" spans="1:3" s="78" customFormat="1" x14ac:dyDescent="0.2">
      <c r="A27" s="58"/>
      <c r="B27" s="167">
        <v>42825</v>
      </c>
      <c r="C27" s="167">
        <v>42643</v>
      </c>
    </row>
    <row r="28" spans="1:3" s="78" customFormat="1" x14ac:dyDescent="0.2">
      <c r="A28" s="79" t="s">
        <v>95</v>
      </c>
      <c r="B28" s="168" t="s">
        <v>71</v>
      </c>
      <c r="C28" s="168" t="s">
        <v>71</v>
      </c>
    </row>
    <row r="29" spans="1:3" s="78" customFormat="1" x14ac:dyDescent="0.2">
      <c r="A29" s="86" t="s">
        <v>109</v>
      </c>
      <c r="B29" s="56">
        <v>8249</v>
      </c>
      <c r="C29" s="56">
        <v>7998</v>
      </c>
    </row>
    <row r="30" spans="1:3" s="78" customFormat="1" x14ac:dyDescent="0.2">
      <c r="A30" s="86" t="s">
        <v>110</v>
      </c>
      <c r="B30" s="56">
        <v>7396</v>
      </c>
      <c r="C30" s="56">
        <v>7087</v>
      </c>
    </row>
    <row r="31" spans="1:3" s="78" customFormat="1" x14ac:dyDescent="0.2">
      <c r="A31" s="86" t="s">
        <v>111</v>
      </c>
      <c r="B31" s="56">
        <v>907</v>
      </c>
      <c r="C31" s="56">
        <v>915</v>
      </c>
    </row>
    <row r="32" spans="1:3" s="78" customFormat="1" x14ac:dyDescent="0.2">
      <c r="A32" s="86" t="s">
        <v>137</v>
      </c>
      <c r="B32" s="56">
        <v>190</v>
      </c>
      <c r="C32" s="56">
        <v>152</v>
      </c>
    </row>
    <row r="33" spans="1:3" s="78" customFormat="1" x14ac:dyDescent="0.2">
      <c r="A33" s="170" t="s">
        <v>112</v>
      </c>
      <c r="B33" s="63">
        <v>666</v>
      </c>
      <c r="C33" s="63">
        <v>754</v>
      </c>
    </row>
    <row r="34" spans="1:3" s="78" customFormat="1" x14ac:dyDescent="0.2">
      <c r="A34" s="86" t="s">
        <v>113</v>
      </c>
      <c r="B34" s="56">
        <v>17408</v>
      </c>
      <c r="C34" s="56">
        <v>16906</v>
      </c>
    </row>
    <row r="35" spans="1:3" s="78" customFormat="1" x14ac:dyDescent="0.2">
      <c r="A35" s="86" t="s">
        <v>114</v>
      </c>
      <c r="B35" s="56">
        <v>195</v>
      </c>
      <c r="C35" s="56">
        <v>286</v>
      </c>
    </row>
    <row r="36" spans="1:3" s="78" customFormat="1" x14ac:dyDescent="0.2">
      <c r="A36" s="86" t="s">
        <v>115</v>
      </c>
      <c r="B36" s="56">
        <v>1623</v>
      </c>
      <c r="C36" s="56">
        <v>1623</v>
      </c>
    </row>
    <row r="37" spans="1:3" s="78" customFormat="1" x14ac:dyDescent="0.2">
      <c r="A37" s="170" t="s">
        <v>116</v>
      </c>
      <c r="B37" s="63">
        <v>155</v>
      </c>
      <c r="C37" s="63">
        <v>214</v>
      </c>
    </row>
    <row r="38" spans="1:3" s="78" customFormat="1" x14ac:dyDescent="0.2">
      <c r="A38" s="61" t="s">
        <v>117</v>
      </c>
      <c r="B38" s="60">
        <v>19381</v>
      </c>
      <c r="C38" s="60">
        <v>19029</v>
      </c>
    </row>
    <row r="39" spans="1:3" s="78" customFormat="1" x14ac:dyDescent="0.2">
      <c r="A39" s="58"/>
      <c r="B39" s="58"/>
      <c r="C39" s="58"/>
    </row>
    <row r="40" spans="1:3" s="78" customFormat="1" x14ac:dyDescent="0.2">
      <c r="A40" s="171" t="s">
        <v>118</v>
      </c>
      <c r="B40" s="79"/>
      <c r="C40" s="79"/>
    </row>
    <row r="41" spans="1:3" s="78" customFormat="1" x14ac:dyDescent="0.2">
      <c r="A41" s="58" t="s">
        <v>18</v>
      </c>
      <c r="B41" s="165">
        <v>0.125</v>
      </c>
      <c r="C41" s="165">
        <v>0.126</v>
      </c>
    </row>
    <row r="42" spans="1:3" s="78" customFormat="1" x14ac:dyDescent="0.2">
      <c r="A42" s="58" t="s">
        <v>19</v>
      </c>
      <c r="B42" s="165">
        <v>0.14799999999999999</v>
      </c>
      <c r="C42" s="165">
        <v>0.15</v>
      </c>
    </row>
    <row r="43" spans="1:3" s="78" customFormat="1" x14ac:dyDescent="0.2">
      <c r="A43" s="79" t="s">
        <v>20</v>
      </c>
      <c r="B43" s="175">
        <v>0.18</v>
      </c>
      <c r="C43" s="175">
        <v>0.182</v>
      </c>
    </row>
    <row r="44" spans="1:3" s="78" customFormat="1" x14ac:dyDescent="0.2">
      <c r="A44" s="58"/>
      <c r="B44" s="58"/>
      <c r="C44" s="58"/>
    </row>
    <row r="45" spans="1:3" s="78" customFormat="1" x14ac:dyDescent="0.2">
      <c r="A45" s="84" t="s">
        <v>21</v>
      </c>
      <c r="B45" s="167">
        <v>42825</v>
      </c>
      <c r="C45" s="167">
        <v>42643</v>
      </c>
    </row>
    <row r="46" spans="1:3" s="78" customFormat="1" x14ac:dyDescent="0.2">
      <c r="A46" s="79"/>
      <c r="B46" s="168" t="s">
        <v>71</v>
      </c>
      <c r="C46" s="168" t="s">
        <v>71</v>
      </c>
    </row>
    <row r="47" spans="1:3" s="78" customFormat="1" x14ac:dyDescent="0.2">
      <c r="A47" s="58" t="s">
        <v>119</v>
      </c>
      <c r="B47" s="58"/>
      <c r="C47" s="58"/>
    </row>
    <row r="48" spans="1:3" s="78" customFormat="1" x14ac:dyDescent="0.2">
      <c r="A48" s="58" t="s">
        <v>120</v>
      </c>
      <c r="B48" s="56">
        <v>2413</v>
      </c>
      <c r="C48" s="56">
        <v>2397</v>
      </c>
    </row>
    <row r="49" spans="1:3" s="78" customFormat="1" x14ac:dyDescent="0.2">
      <c r="A49" s="58" t="s">
        <v>121</v>
      </c>
      <c r="B49" s="56">
        <f>B16</f>
        <v>450</v>
      </c>
      <c r="C49" s="56">
        <v>450</v>
      </c>
    </row>
    <row r="50" spans="1:3" s="78" customFormat="1" x14ac:dyDescent="0.2">
      <c r="A50" s="61" t="s">
        <v>122</v>
      </c>
      <c r="B50" s="60">
        <v>2863</v>
      </c>
      <c r="C50" s="60">
        <v>2847</v>
      </c>
    </row>
    <row r="51" spans="1:3" s="78" customFormat="1" x14ac:dyDescent="0.2">
      <c r="A51" s="58" t="s">
        <v>123</v>
      </c>
      <c r="B51" s="56"/>
      <c r="C51" s="56"/>
    </row>
    <row r="52" spans="1:3" s="78" customFormat="1" x14ac:dyDescent="0.2">
      <c r="A52" s="58" t="s">
        <v>124</v>
      </c>
      <c r="B52" s="56">
        <v>40228</v>
      </c>
      <c r="C52" s="56">
        <v>39929</v>
      </c>
    </row>
    <row r="53" spans="1:3" s="78" customFormat="1" x14ac:dyDescent="0.2">
      <c r="A53" s="58" t="s">
        <v>125</v>
      </c>
      <c r="B53" s="56">
        <v>2128</v>
      </c>
      <c r="C53" s="56">
        <v>1982</v>
      </c>
    </row>
    <row r="54" spans="1:3" s="78" customFormat="1" x14ac:dyDescent="0.2">
      <c r="A54" s="58" t="s">
        <v>126</v>
      </c>
      <c r="B54" s="53">
        <v>-286</v>
      </c>
      <c r="C54" s="53">
        <v>-399</v>
      </c>
    </row>
    <row r="55" spans="1:3" s="78" customFormat="1" x14ac:dyDescent="0.2">
      <c r="A55" s="58" t="s">
        <v>127</v>
      </c>
      <c r="B55" s="56">
        <v>936</v>
      </c>
      <c r="C55" s="56">
        <v>601</v>
      </c>
    </row>
    <row r="56" spans="1:3" s="78" customFormat="1" x14ac:dyDescent="0.2">
      <c r="A56" s="58" t="s">
        <v>187</v>
      </c>
      <c r="B56" s="53">
        <v>-376</v>
      </c>
      <c r="C56" s="53">
        <v>-364</v>
      </c>
    </row>
    <row r="57" spans="1:3" s="78" customFormat="1" x14ac:dyDescent="0.2">
      <c r="A57" s="61" t="s">
        <v>128</v>
      </c>
      <c r="B57" s="60">
        <v>42630</v>
      </c>
      <c r="C57" s="60">
        <v>41749</v>
      </c>
    </row>
    <row r="58" spans="1:3" s="78" customFormat="1" x14ac:dyDescent="0.2">
      <c r="A58" s="61" t="s">
        <v>129</v>
      </c>
      <c r="B58" s="176">
        <f>B50/B57</f>
        <v>6.7159277504105094E-2</v>
      </c>
      <c r="C58" s="176">
        <f>C50/C57</f>
        <v>6.8193250137727854E-2</v>
      </c>
    </row>
    <row r="60" spans="1:3" ht="16.5" x14ac:dyDescent="0.2">
      <c r="A60" s="132"/>
    </row>
  </sheetData>
  <pageMargins left="0.7" right="0.7" top="0.75" bottom="0.75" header="0.3" footer="0.3"/>
  <pageSetup paperSize="9" scale="82" fitToHeight="0" orientation="portrait" r:id="rId1"/>
  <headerFooter>
    <oddFooter>&amp;C16 May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Front Cover</vt:lpstr>
      <vt:lpstr>Index</vt:lpstr>
      <vt:lpstr>Key Performance Indicators</vt:lpstr>
      <vt:lpstr>Income Statement</vt:lpstr>
      <vt:lpstr>Bridge btn Managment and Stat. </vt:lpstr>
      <vt:lpstr>Balance Sheet Information</vt:lpstr>
      <vt:lpstr>Asset Quality</vt:lpstr>
      <vt:lpstr>Capital</vt:lpstr>
      <vt:lpstr>'Key Performance Indicators'!Print_Area</vt:lpstr>
    </vt:vector>
  </TitlesOfParts>
  <Company>National Australia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 Messieh</dc:creator>
  <cp:lastModifiedBy>Hany Messieh</cp:lastModifiedBy>
  <cp:lastPrinted>2017-05-12T14:47:44Z</cp:lastPrinted>
  <dcterms:created xsi:type="dcterms:W3CDTF">2016-05-21T08:53:05Z</dcterms:created>
  <dcterms:modified xsi:type="dcterms:W3CDTF">2017-05-15T19:36:49Z</dcterms:modified>
</cp:coreProperties>
</file>